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U LIEU NAM 2025\TIN BAI CONG TTDT TINH\Gop y du thao VB QPPL\Thang 4\516 So Xay dung\"/>
    </mc:Choice>
  </mc:AlternateContent>
  <bookViews>
    <workbookView xWindow="0" yWindow="0" windowWidth="19200" windowHeight="6930" activeTab="2"/>
  </bookViews>
  <sheets>
    <sheet name="Giá thuê cc tối đa" sheetId="1" r:id="rId1"/>
    <sheet name="Giá thuê cc tối thiểu" sheetId="4" r:id="rId2"/>
    <sheet name="Nhà dân tối đa" sheetId="3" r:id="rId3"/>
    <sheet name="Nhà dân tối thiểu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3" l="1"/>
  <c r="J29" i="3"/>
  <c r="J26" i="3"/>
  <c r="J25" i="3"/>
  <c r="G9" i="5"/>
  <c r="H9" i="5" s="1"/>
  <c r="G10" i="5"/>
  <c r="G14" i="5"/>
  <c r="H14" i="5" s="1"/>
  <c r="G17" i="5"/>
  <c r="H17" i="5" s="1"/>
  <c r="G19" i="5"/>
  <c r="H19" i="5" s="1"/>
  <c r="R21" i="5"/>
  <c r="F21" i="5"/>
  <c r="D21" i="5"/>
  <c r="G21" i="5" s="1"/>
  <c r="H21" i="5" s="1"/>
  <c r="R20" i="5"/>
  <c r="F20" i="5"/>
  <c r="D20" i="5"/>
  <c r="G20" i="5" s="1"/>
  <c r="H20" i="5" s="1"/>
  <c r="R19" i="5"/>
  <c r="F19" i="5"/>
  <c r="D19" i="5"/>
  <c r="R18" i="5"/>
  <c r="F18" i="5"/>
  <c r="D18" i="5"/>
  <c r="G18" i="5" s="1"/>
  <c r="H18" i="5" s="1"/>
  <c r="R17" i="5"/>
  <c r="F17" i="5"/>
  <c r="D17" i="5"/>
  <c r="R16" i="5"/>
  <c r="F16" i="5"/>
  <c r="D16" i="5"/>
  <c r="G16" i="5" s="1"/>
  <c r="H16" i="5" s="1"/>
  <c r="R14" i="5"/>
  <c r="F14" i="5"/>
  <c r="D14" i="5"/>
  <c r="R13" i="5"/>
  <c r="F13" i="5"/>
  <c r="D13" i="5"/>
  <c r="G13" i="5" s="1"/>
  <c r="H13" i="5" s="1"/>
  <c r="R12" i="5"/>
  <c r="F12" i="5"/>
  <c r="D12" i="5"/>
  <c r="G12" i="5" s="1"/>
  <c r="R11" i="5"/>
  <c r="F11" i="5"/>
  <c r="D11" i="5"/>
  <c r="G11" i="5" s="1"/>
  <c r="H11" i="5" s="1"/>
  <c r="R10" i="5"/>
  <c r="F10" i="5"/>
  <c r="D10" i="5"/>
  <c r="R9" i="5"/>
  <c r="F9" i="5"/>
  <c r="D9" i="5"/>
  <c r="R7" i="5"/>
  <c r="F7" i="5"/>
  <c r="D7" i="5"/>
  <c r="G7" i="5" s="1"/>
  <c r="H7" i="5" s="1"/>
  <c r="R6" i="5"/>
  <c r="F6" i="5"/>
  <c r="G6" i="5" s="1"/>
  <c r="D6" i="5"/>
  <c r="R5" i="5"/>
  <c r="F5" i="5"/>
  <c r="D5" i="5"/>
  <c r="G5" i="5" s="1"/>
  <c r="F4" i="5"/>
  <c r="D4" i="5"/>
  <c r="G4" i="5" s="1"/>
  <c r="G6" i="4"/>
  <c r="H6" i="4" s="1"/>
  <c r="G11" i="4"/>
  <c r="G13" i="4"/>
  <c r="G14" i="4"/>
  <c r="H14" i="4" s="1"/>
  <c r="G19" i="4"/>
  <c r="G21" i="4"/>
  <c r="G29" i="4"/>
  <c r="S29" i="4"/>
  <c r="F29" i="4"/>
  <c r="D29" i="4"/>
  <c r="S28" i="4"/>
  <c r="F28" i="4"/>
  <c r="D28" i="4"/>
  <c r="G28" i="4" s="1"/>
  <c r="S27" i="4"/>
  <c r="F27" i="4"/>
  <c r="G27" i="4" s="1"/>
  <c r="D27" i="4"/>
  <c r="S26" i="4"/>
  <c r="F26" i="4"/>
  <c r="D26" i="4"/>
  <c r="G26" i="4" s="1"/>
  <c r="H26" i="4" s="1"/>
  <c r="S25" i="4"/>
  <c r="F25" i="4"/>
  <c r="D25" i="4"/>
  <c r="G25" i="4" s="1"/>
  <c r="S24" i="4"/>
  <c r="F24" i="4"/>
  <c r="D24" i="4"/>
  <c r="G24" i="4" s="1"/>
  <c r="S23" i="4"/>
  <c r="F23" i="4"/>
  <c r="D23" i="4"/>
  <c r="G23" i="4" s="1"/>
  <c r="S22" i="4"/>
  <c r="F22" i="4"/>
  <c r="G22" i="4" s="1"/>
  <c r="H22" i="4" s="1"/>
  <c r="D22" i="4"/>
  <c r="S21" i="4"/>
  <c r="F21" i="4"/>
  <c r="D21" i="4"/>
  <c r="S20" i="4"/>
  <c r="F20" i="4"/>
  <c r="D20" i="4"/>
  <c r="G20" i="4" s="1"/>
  <c r="S19" i="4"/>
  <c r="F19" i="4"/>
  <c r="D19" i="4"/>
  <c r="S18" i="4"/>
  <c r="F18" i="4"/>
  <c r="D18" i="4"/>
  <c r="G18" i="4" s="1"/>
  <c r="H18" i="4" s="1"/>
  <c r="S17" i="4"/>
  <c r="F17" i="4"/>
  <c r="D17" i="4"/>
  <c r="G17" i="4" s="1"/>
  <c r="S16" i="4"/>
  <c r="F16" i="4"/>
  <c r="D16" i="4"/>
  <c r="G16" i="4" s="1"/>
  <c r="S15" i="4"/>
  <c r="F15" i="4"/>
  <c r="D15" i="4"/>
  <c r="G15" i="4" s="1"/>
  <c r="S14" i="4"/>
  <c r="F14" i="4"/>
  <c r="D14" i="4"/>
  <c r="S13" i="4"/>
  <c r="F13" i="4"/>
  <c r="D13" i="4"/>
  <c r="S12" i="4"/>
  <c r="F12" i="4"/>
  <c r="D12" i="4"/>
  <c r="G12" i="4" s="1"/>
  <c r="S11" i="4"/>
  <c r="F11" i="4"/>
  <c r="D11" i="4"/>
  <c r="S10" i="4"/>
  <c r="F10" i="4"/>
  <c r="D10" i="4"/>
  <c r="G10" i="4" s="1"/>
  <c r="H10" i="4" s="1"/>
  <c r="S9" i="4"/>
  <c r="F9" i="4"/>
  <c r="D9" i="4"/>
  <c r="G9" i="4" s="1"/>
  <c r="S8" i="4"/>
  <c r="F8" i="4"/>
  <c r="D8" i="4"/>
  <c r="G8" i="4" s="1"/>
  <c r="S7" i="4"/>
  <c r="F7" i="4"/>
  <c r="D7" i="4"/>
  <c r="G7" i="4" s="1"/>
  <c r="S6" i="4"/>
  <c r="F6" i="4"/>
  <c r="D6" i="4"/>
  <c r="S5" i="4"/>
  <c r="F5" i="4"/>
  <c r="D5" i="4"/>
  <c r="G5" i="4" s="1"/>
  <c r="F4" i="4"/>
  <c r="G4" i="4" s="1"/>
  <c r="D4" i="4"/>
  <c r="L29" i="3" l="1"/>
  <c r="M29" i="3" s="1"/>
  <c r="N29" i="3" s="1"/>
  <c r="N30" i="3" s="1"/>
  <c r="I4" i="5"/>
  <c r="H4" i="5"/>
  <c r="H5" i="5"/>
  <c r="H10" i="5"/>
  <c r="H12" i="5"/>
  <c r="I12" i="5" s="1"/>
  <c r="J12" i="5" s="1"/>
  <c r="M12" i="5" s="1"/>
  <c r="O12" i="5" s="1"/>
  <c r="I5" i="5"/>
  <c r="J5" i="5" s="1"/>
  <c r="M5" i="5" s="1"/>
  <c r="O5" i="5" s="1"/>
  <c r="I7" i="5"/>
  <c r="J7" i="5" s="1"/>
  <c r="M7" i="5" s="1"/>
  <c r="O7" i="5" s="1"/>
  <c r="I9" i="5"/>
  <c r="J9" i="5" s="1"/>
  <c r="M9" i="5" s="1"/>
  <c r="O9" i="5" s="1"/>
  <c r="I10" i="5"/>
  <c r="I11" i="5"/>
  <c r="J11" i="5" s="1"/>
  <c r="M11" i="5" s="1"/>
  <c r="O11" i="5" s="1"/>
  <c r="I13" i="5"/>
  <c r="I14" i="5"/>
  <c r="I16" i="5"/>
  <c r="I17" i="5"/>
  <c r="I18" i="5"/>
  <c r="J18" i="5" s="1"/>
  <c r="M18" i="5" s="1"/>
  <c r="O18" i="5" s="1"/>
  <c r="I19" i="5"/>
  <c r="J19" i="5" s="1"/>
  <c r="M19" i="5" s="1"/>
  <c r="O19" i="5" s="1"/>
  <c r="I20" i="5"/>
  <c r="J20" i="5" s="1"/>
  <c r="M20" i="5" s="1"/>
  <c r="O20" i="5" s="1"/>
  <c r="I21" i="5"/>
  <c r="H6" i="5"/>
  <c r="I6" i="5" s="1"/>
  <c r="J6" i="5" s="1"/>
  <c r="M6" i="5" s="1"/>
  <c r="O6" i="5" s="1"/>
  <c r="J13" i="5"/>
  <c r="M13" i="5" s="1"/>
  <c r="O13" i="5" s="1"/>
  <c r="J14" i="5"/>
  <c r="M14" i="5" s="1"/>
  <c r="O14" i="5" s="1"/>
  <c r="J16" i="5"/>
  <c r="M16" i="5" s="1"/>
  <c r="O16" i="5" s="1"/>
  <c r="J17" i="5"/>
  <c r="M17" i="5" s="1"/>
  <c r="O17" i="5" s="1"/>
  <c r="J21" i="5"/>
  <c r="M21" i="5" s="1"/>
  <c r="O21" i="5" s="1"/>
  <c r="H17" i="4"/>
  <c r="I17" i="4"/>
  <c r="J17" i="4" s="1"/>
  <c r="H20" i="4"/>
  <c r="I20" i="4" s="1"/>
  <c r="H13" i="4"/>
  <c r="I13" i="4"/>
  <c r="H29" i="4"/>
  <c r="I29" i="4" s="1"/>
  <c r="J29" i="4" s="1"/>
  <c r="H4" i="4"/>
  <c r="I4" i="4"/>
  <c r="J4" i="4" s="1"/>
  <c r="K4" i="4" s="1"/>
  <c r="N4" i="4" s="1"/>
  <c r="P4" i="4" s="1"/>
  <c r="H16" i="4"/>
  <c r="H9" i="4"/>
  <c r="I9" i="4"/>
  <c r="J9" i="4" s="1"/>
  <c r="K9" i="4" s="1"/>
  <c r="N9" i="4" s="1"/>
  <c r="P9" i="4" s="1"/>
  <c r="H12" i="4"/>
  <c r="H25" i="4"/>
  <c r="H28" i="4"/>
  <c r="H5" i="4"/>
  <c r="I5" i="4"/>
  <c r="J5" i="4" s="1"/>
  <c r="K5" i="4" s="1"/>
  <c r="N5" i="4" s="1"/>
  <c r="P5" i="4" s="1"/>
  <c r="H8" i="4"/>
  <c r="H21" i="4"/>
  <c r="H24" i="4"/>
  <c r="I24" i="4" s="1"/>
  <c r="J24" i="4" s="1"/>
  <c r="I6" i="4"/>
  <c r="H7" i="4"/>
  <c r="I10" i="4"/>
  <c r="J10" i="4" s="1"/>
  <c r="H11" i="4"/>
  <c r="I11" i="4" s="1"/>
  <c r="I14" i="4"/>
  <c r="J14" i="4" s="1"/>
  <c r="H15" i="4"/>
  <c r="I15" i="4" s="1"/>
  <c r="I18" i="4"/>
  <c r="H19" i="4"/>
  <c r="I22" i="4"/>
  <c r="H23" i="4"/>
  <c r="I26" i="4"/>
  <c r="J26" i="4" s="1"/>
  <c r="H27" i="4"/>
  <c r="I27" i="4" s="1"/>
  <c r="J6" i="4"/>
  <c r="I7" i="4"/>
  <c r="J18" i="4"/>
  <c r="I19" i="4"/>
  <c r="J22" i="4"/>
  <c r="I23" i="4"/>
  <c r="J23" i="4" l="1"/>
  <c r="K23" i="4" s="1"/>
  <c r="N23" i="4" s="1"/>
  <c r="P23" i="4" s="1"/>
  <c r="J11" i="4"/>
  <c r="K11" i="4" s="1"/>
  <c r="N11" i="4" s="1"/>
  <c r="K26" i="4"/>
  <c r="N26" i="4" s="1"/>
  <c r="P26" i="4" s="1"/>
  <c r="J10" i="5"/>
  <c r="M10" i="5" s="1"/>
  <c r="J4" i="5"/>
  <c r="M4" i="5" s="1"/>
  <c r="N5" i="5"/>
  <c r="S5" i="5" s="1"/>
  <c r="T5" i="5" s="1"/>
  <c r="N6" i="5"/>
  <c r="N19" i="5"/>
  <c r="N20" i="5"/>
  <c r="N16" i="5"/>
  <c r="S16" i="5" s="1"/>
  <c r="T16" i="5" s="1"/>
  <c r="N9" i="5"/>
  <c r="N14" i="5"/>
  <c r="N7" i="5"/>
  <c r="N18" i="5"/>
  <c r="S18" i="5" s="1"/>
  <c r="T18" i="5" s="1"/>
  <c r="N13" i="5"/>
  <c r="N12" i="5"/>
  <c r="N21" i="5"/>
  <c r="S21" i="5"/>
  <c r="T21" i="5" s="1"/>
  <c r="N17" i="5"/>
  <c r="N11" i="5"/>
  <c r="S11" i="5"/>
  <c r="T11" i="5" s="1"/>
  <c r="K22" i="4"/>
  <c r="N22" i="4" s="1"/>
  <c r="P22" i="4" s="1"/>
  <c r="K6" i="4"/>
  <c r="N6" i="4" s="1"/>
  <c r="P6" i="4" s="1"/>
  <c r="K13" i="4"/>
  <c r="N13" i="4" s="1"/>
  <c r="P13" i="4" s="1"/>
  <c r="J15" i="4"/>
  <c r="K15" i="4" s="1"/>
  <c r="N15" i="4" s="1"/>
  <c r="P15" i="4" s="1"/>
  <c r="J7" i="4"/>
  <c r="J27" i="4"/>
  <c r="K27" i="4" s="1"/>
  <c r="N27" i="4" s="1"/>
  <c r="P27" i="4" s="1"/>
  <c r="J13" i="4"/>
  <c r="K14" i="4"/>
  <c r="N14" i="4" s="1"/>
  <c r="P14" i="4" s="1"/>
  <c r="K18" i="4"/>
  <c r="N18" i="4" s="1"/>
  <c r="P18" i="4" s="1"/>
  <c r="K10" i="4"/>
  <c r="N10" i="4" s="1"/>
  <c r="P10" i="4" s="1"/>
  <c r="I28" i="4"/>
  <c r="J20" i="4"/>
  <c r="K20" i="4" s="1"/>
  <c r="N20" i="4" s="1"/>
  <c r="K17" i="4"/>
  <c r="N17" i="4" s="1"/>
  <c r="P17" i="4" s="1"/>
  <c r="O14" i="4"/>
  <c r="O4" i="4"/>
  <c r="O9" i="4"/>
  <c r="T9" i="4" s="1"/>
  <c r="U9" i="4" s="1"/>
  <c r="O5" i="4"/>
  <c r="K24" i="4"/>
  <c r="N24" i="4" s="1"/>
  <c r="P24" i="4" s="1"/>
  <c r="I21" i="4"/>
  <c r="J25" i="4"/>
  <c r="J19" i="4"/>
  <c r="K19" i="4" s="1"/>
  <c r="N19" i="4" s="1"/>
  <c r="P19" i="4" s="1"/>
  <c r="K29" i="4"/>
  <c r="N29" i="4" s="1"/>
  <c r="P29" i="4" s="1"/>
  <c r="J21" i="4"/>
  <c r="I8" i="4"/>
  <c r="J8" i="4" s="1"/>
  <c r="I25" i="4"/>
  <c r="I12" i="4"/>
  <c r="J12" i="4" s="1"/>
  <c r="K12" i="4" s="1"/>
  <c r="N12" i="4" s="1"/>
  <c r="P12" i="4" s="1"/>
  <c r="I16" i="4"/>
  <c r="J16" i="4" s="1"/>
  <c r="O26" i="4"/>
  <c r="K7" i="4"/>
  <c r="N7" i="4" s="1"/>
  <c r="P7" i="4" s="1"/>
  <c r="P11" i="4" l="1"/>
  <c r="O11" i="4"/>
  <c r="T11" i="4" s="1"/>
  <c r="U11" i="4" s="1"/>
  <c r="N4" i="5"/>
  <c r="O4" i="5"/>
  <c r="O23" i="4"/>
  <c r="N10" i="5"/>
  <c r="S10" i="5" s="1"/>
  <c r="T10" i="5" s="1"/>
  <c r="O10" i="5"/>
  <c r="O15" i="4"/>
  <c r="T15" i="4" s="1"/>
  <c r="U15" i="4" s="1"/>
  <c r="O10" i="4"/>
  <c r="T10" i="4" s="1"/>
  <c r="U10" i="4" s="1"/>
  <c r="S17" i="5"/>
  <c r="T17" i="5" s="1"/>
  <c r="S13" i="5"/>
  <c r="T13" i="5" s="1"/>
  <c r="S9" i="5"/>
  <c r="T9" i="5" s="1"/>
  <c r="S20" i="5"/>
  <c r="T20" i="5" s="1"/>
  <c r="S4" i="5"/>
  <c r="T4" i="5" s="1"/>
  <c r="S12" i="5"/>
  <c r="T12" i="5" s="1"/>
  <c r="S7" i="5"/>
  <c r="T7" i="5" s="1"/>
  <c r="S19" i="5"/>
  <c r="T19" i="5" s="1"/>
  <c r="S6" i="5"/>
  <c r="T6" i="5" s="1"/>
  <c r="S14" i="5"/>
  <c r="T14" i="5" s="1"/>
  <c r="P20" i="4"/>
  <c r="O20" i="4"/>
  <c r="T20" i="4" s="1"/>
  <c r="U20" i="4" s="1"/>
  <c r="K28" i="4"/>
  <c r="N28" i="4" s="1"/>
  <c r="O6" i="4"/>
  <c r="T6" i="4" s="1"/>
  <c r="U6" i="4" s="1"/>
  <c r="O22" i="4"/>
  <c r="J28" i="4"/>
  <c r="K21" i="4"/>
  <c r="N21" i="4" s="1"/>
  <c r="P21" i="4" s="1"/>
  <c r="O17" i="4"/>
  <c r="T17" i="4" s="1"/>
  <c r="U17" i="4" s="1"/>
  <c r="O18" i="4"/>
  <c r="T18" i="4" s="1"/>
  <c r="U18" i="4" s="1"/>
  <c r="O13" i="4"/>
  <c r="T13" i="4" s="1"/>
  <c r="U13" i="4" s="1"/>
  <c r="K25" i="4"/>
  <c r="N25" i="4" s="1"/>
  <c r="P25" i="4" s="1"/>
  <c r="T4" i="4"/>
  <c r="U4" i="4" s="1"/>
  <c r="T26" i="4"/>
  <c r="U26" i="4" s="1"/>
  <c r="T5" i="4"/>
  <c r="U5" i="4" s="1"/>
  <c r="T14" i="4"/>
  <c r="U14" i="4" s="1"/>
  <c r="T23" i="4"/>
  <c r="U23" i="4" s="1"/>
  <c r="T22" i="4"/>
  <c r="U22" i="4" s="1"/>
  <c r="O12" i="4"/>
  <c r="O21" i="4"/>
  <c r="T21" i="4" s="1"/>
  <c r="U21" i="4" s="1"/>
  <c r="O24" i="4"/>
  <c r="O19" i="4"/>
  <c r="T19" i="4" s="1"/>
  <c r="U19" i="4" s="1"/>
  <c r="O27" i="4"/>
  <c r="K16" i="4"/>
  <c r="N16" i="4" s="1"/>
  <c r="P16" i="4" s="1"/>
  <c r="O7" i="4"/>
  <c r="O29" i="4"/>
  <c r="K8" i="4"/>
  <c r="N8" i="4" s="1"/>
  <c r="P8" i="4" s="1"/>
  <c r="O25" i="4" l="1"/>
  <c r="P28" i="4"/>
  <c r="O28" i="4"/>
  <c r="T28" i="4" s="1"/>
  <c r="U28" i="4" s="1"/>
  <c r="T27" i="4"/>
  <c r="U27" i="4" s="1"/>
  <c r="T29" i="4"/>
  <c r="U29" i="4" s="1"/>
  <c r="T25" i="4"/>
  <c r="U25" i="4" s="1"/>
  <c r="T7" i="4"/>
  <c r="U7" i="4" s="1"/>
  <c r="T24" i="4"/>
  <c r="U24" i="4" s="1"/>
  <c r="T12" i="4"/>
  <c r="U12" i="4" s="1"/>
  <c r="O8" i="4"/>
  <c r="O16" i="4"/>
  <c r="T16" i="4" s="1"/>
  <c r="U16" i="4" s="1"/>
  <c r="T8" i="4" l="1"/>
  <c r="U8" i="4" s="1"/>
  <c r="Y4" i="1" l="1"/>
  <c r="D5" i="3"/>
  <c r="D6" i="3"/>
  <c r="D7" i="3"/>
  <c r="D9" i="3"/>
  <c r="D10" i="3"/>
  <c r="D11" i="3"/>
  <c r="D12" i="3"/>
  <c r="D13" i="3"/>
  <c r="D14" i="3"/>
  <c r="D16" i="3"/>
  <c r="D17" i="3"/>
  <c r="D18" i="3"/>
  <c r="D19" i="3"/>
  <c r="D20" i="3"/>
  <c r="D21" i="3"/>
  <c r="D4" i="3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4" i="1"/>
  <c r="L25" i="3"/>
  <c r="M25" i="3" s="1"/>
  <c r="N25" i="3" s="1"/>
  <c r="N26" i="3" s="1"/>
  <c r="G23" i="1" l="1"/>
  <c r="G15" i="1"/>
  <c r="G29" i="1"/>
  <c r="G13" i="1"/>
  <c r="G5" i="1"/>
  <c r="G19" i="3"/>
  <c r="G14" i="3"/>
  <c r="F41" i="1"/>
  <c r="F4" i="3"/>
  <c r="G4" i="3" s="1"/>
  <c r="R21" i="3"/>
  <c r="F21" i="3"/>
  <c r="G21" i="3" s="1"/>
  <c r="R20" i="3"/>
  <c r="F20" i="3"/>
  <c r="G20" i="3" s="1"/>
  <c r="R19" i="3"/>
  <c r="F19" i="3"/>
  <c r="R18" i="3"/>
  <c r="F18" i="3"/>
  <c r="G18" i="3" s="1"/>
  <c r="R17" i="3"/>
  <c r="F17" i="3"/>
  <c r="G17" i="3" s="1"/>
  <c r="R16" i="3"/>
  <c r="F16" i="3"/>
  <c r="G16" i="3" s="1"/>
  <c r="R14" i="3"/>
  <c r="F14" i="3"/>
  <c r="R13" i="3"/>
  <c r="F13" i="3"/>
  <c r="G13" i="3" s="1"/>
  <c r="R12" i="3"/>
  <c r="F12" i="3"/>
  <c r="G12" i="3" s="1"/>
  <c r="R11" i="3"/>
  <c r="F11" i="3"/>
  <c r="G11" i="3" s="1"/>
  <c r="R10" i="3"/>
  <c r="F10" i="3"/>
  <c r="G10" i="3" s="1"/>
  <c r="R9" i="3"/>
  <c r="F9" i="3"/>
  <c r="G9" i="3" s="1"/>
  <c r="R7" i="3"/>
  <c r="F7" i="3"/>
  <c r="G7" i="3" s="1"/>
  <c r="R6" i="3"/>
  <c r="F6" i="3"/>
  <c r="G6" i="3" s="1"/>
  <c r="R5" i="3"/>
  <c r="F5" i="3"/>
  <c r="G5" i="3" s="1"/>
  <c r="F5" i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F14" i="1"/>
  <c r="G14" i="1" s="1"/>
  <c r="F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F23" i="1"/>
  <c r="F24" i="1"/>
  <c r="G24" i="1" s="1"/>
  <c r="F25" i="1"/>
  <c r="G25" i="1" s="1"/>
  <c r="F26" i="1"/>
  <c r="G26" i="1" s="1"/>
  <c r="F27" i="1"/>
  <c r="G27" i="1" s="1"/>
  <c r="F28" i="1"/>
  <c r="G28" i="1" s="1"/>
  <c r="F29" i="1"/>
  <c r="F4" i="1"/>
  <c r="H22" i="1" l="1"/>
  <c r="G22" i="1"/>
  <c r="H14" i="1"/>
  <c r="G4" i="1"/>
  <c r="H19" i="3"/>
  <c r="I19" i="3" s="1"/>
  <c r="J19" i="3" s="1"/>
  <c r="M19" i="3" s="1"/>
  <c r="H11" i="3"/>
  <c r="I11" i="3" s="1"/>
  <c r="J11" i="3" s="1"/>
  <c r="H6" i="3"/>
  <c r="I6" i="3" s="1"/>
  <c r="J6" i="3" s="1"/>
  <c r="H28" i="1"/>
  <c r="H20" i="1"/>
  <c r="H12" i="1"/>
  <c r="H8" i="1"/>
  <c r="H27" i="1"/>
  <c r="H25" i="1"/>
  <c r="H19" i="1"/>
  <c r="H7" i="1"/>
  <c r="H26" i="1"/>
  <c r="H24" i="1"/>
  <c r="H18" i="1"/>
  <c r="H16" i="1"/>
  <c r="H6" i="1"/>
  <c r="H17" i="1"/>
  <c r="H11" i="1"/>
  <c r="H10" i="1"/>
  <c r="H29" i="1"/>
  <c r="H23" i="1"/>
  <c r="H21" i="1"/>
  <c r="H15" i="1"/>
  <c r="H13" i="1"/>
  <c r="H9" i="1"/>
  <c r="H5" i="1"/>
  <c r="H4" i="3"/>
  <c r="I4" i="3" s="1"/>
  <c r="H5" i="3"/>
  <c r="I5" i="3" s="1"/>
  <c r="J5" i="3" s="1"/>
  <c r="H13" i="3"/>
  <c r="I13" i="3" s="1"/>
  <c r="J13" i="3" s="1"/>
  <c r="H21" i="3"/>
  <c r="H12" i="3"/>
  <c r="H14" i="3"/>
  <c r="I14" i="3" s="1"/>
  <c r="J14" i="3" s="1"/>
  <c r="H7" i="3"/>
  <c r="H9" i="3"/>
  <c r="I9" i="3" s="1"/>
  <c r="H16" i="3"/>
  <c r="H20" i="3"/>
  <c r="H17" i="3"/>
  <c r="H10" i="3"/>
  <c r="I10" i="3" s="1"/>
  <c r="H18" i="3"/>
  <c r="H4" i="1" l="1"/>
  <c r="I4" i="1" s="1"/>
  <c r="I12" i="3"/>
  <c r="J12" i="3" s="1"/>
  <c r="M12" i="3" s="1"/>
  <c r="I17" i="3"/>
  <c r="J17" i="3" s="1"/>
  <c r="M17" i="3" s="1"/>
  <c r="I20" i="3"/>
  <c r="J20" i="3" s="1"/>
  <c r="M20" i="3" s="1"/>
  <c r="J10" i="3"/>
  <c r="M10" i="3" s="1"/>
  <c r="J9" i="3"/>
  <c r="M9" i="3" s="1"/>
  <c r="I18" i="3"/>
  <c r="J18" i="3" s="1"/>
  <c r="M18" i="3" s="1"/>
  <c r="I16" i="3"/>
  <c r="J16" i="3" s="1"/>
  <c r="M16" i="3" s="1"/>
  <c r="I21" i="3"/>
  <c r="J21" i="3" s="1"/>
  <c r="M21" i="3" s="1"/>
  <c r="I7" i="3"/>
  <c r="J7" i="3" s="1"/>
  <c r="M7" i="3" s="1"/>
  <c r="J4" i="3"/>
  <c r="M4" i="3" s="1"/>
  <c r="M5" i="3"/>
  <c r="O19" i="3"/>
  <c r="N19" i="3"/>
  <c r="M6" i="3"/>
  <c r="M11" i="3"/>
  <c r="M13" i="3"/>
  <c r="M14" i="3"/>
  <c r="S13" i="1"/>
  <c r="S17" i="1"/>
  <c r="S21" i="1"/>
  <c r="S25" i="1"/>
  <c r="S29" i="1"/>
  <c r="S5" i="1"/>
  <c r="S6" i="1"/>
  <c r="S7" i="1"/>
  <c r="S8" i="1"/>
  <c r="S9" i="1"/>
  <c r="S10" i="1"/>
  <c r="S11" i="1"/>
  <c r="S12" i="1"/>
  <c r="S14" i="1"/>
  <c r="S15" i="1"/>
  <c r="S16" i="1"/>
  <c r="S18" i="1"/>
  <c r="S19" i="1"/>
  <c r="S20" i="1"/>
  <c r="S22" i="1"/>
  <c r="S23" i="1"/>
  <c r="S24" i="1"/>
  <c r="S26" i="1"/>
  <c r="S27" i="1"/>
  <c r="S28" i="1"/>
  <c r="S19" i="3" l="1"/>
  <c r="T19" i="3" s="1"/>
  <c r="N5" i="3"/>
  <c r="N17" i="3"/>
  <c r="O17" i="3"/>
  <c r="O21" i="3"/>
  <c r="N21" i="3"/>
  <c r="N18" i="3"/>
  <c r="O18" i="3"/>
  <c r="O5" i="3"/>
  <c r="O14" i="3"/>
  <c r="N14" i="3"/>
  <c r="O10" i="3"/>
  <c r="N10" i="3"/>
  <c r="S10" i="3" s="1"/>
  <c r="T10" i="3" s="1"/>
  <c r="O11" i="3"/>
  <c r="N11" i="3"/>
  <c r="N9" i="3"/>
  <c r="O9" i="3"/>
  <c r="O7" i="3"/>
  <c r="N7" i="3"/>
  <c r="N16" i="3"/>
  <c r="O16" i="3"/>
  <c r="N6" i="3"/>
  <c r="O6" i="3"/>
  <c r="N20" i="3"/>
  <c r="O20" i="3"/>
  <c r="N4" i="3"/>
  <c r="O4" i="3"/>
  <c r="N12" i="3"/>
  <c r="O12" i="3"/>
  <c r="N13" i="3"/>
  <c r="O13" i="3"/>
  <c r="I13" i="1"/>
  <c r="S18" i="3" l="1"/>
  <c r="T18" i="3" s="1"/>
  <c r="S9" i="3"/>
  <c r="T9" i="3" s="1"/>
  <c r="S16" i="3"/>
  <c r="T16" i="3" s="1"/>
  <c r="S4" i="3"/>
  <c r="T4" i="3" s="1"/>
  <c r="S13" i="3"/>
  <c r="T13" i="3" s="1"/>
  <c r="S6" i="3"/>
  <c r="T6" i="3" s="1"/>
  <c r="S7" i="3"/>
  <c r="T7" i="3" s="1"/>
  <c r="S11" i="3"/>
  <c r="T11" i="3" s="1"/>
  <c r="S14" i="3"/>
  <c r="T14" i="3" s="1"/>
  <c r="S21" i="3"/>
  <c r="T21" i="3" s="1"/>
  <c r="S5" i="3"/>
  <c r="T5" i="3" s="1"/>
  <c r="S12" i="3"/>
  <c r="T12" i="3" s="1"/>
  <c r="S20" i="3"/>
  <c r="T20" i="3" s="1"/>
  <c r="S17" i="3"/>
  <c r="T17" i="3" s="1"/>
  <c r="I25" i="1"/>
  <c r="I29" i="1"/>
  <c r="I17" i="1"/>
  <c r="I21" i="1"/>
  <c r="J21" i="1" l="1"/>
  <c r="K21" i="1" s="1"/>
  <c r="J29" i="1"/>
  <c r="K29" i="1" s="1"/>
  <c r="J17" i="1"/>
  <c r="K17" i="1" s="1"/>
  <c r="J25" i="1"/>
  <c r="J13" i="1"/>
  <c r="I18" i="1"/>
  <c r="I8" i="1"/>
  <c r="I5" i="1"/>
  <c r="I28" i="1"/>
  <c r="I10" i="1"/>
  <c r="I7" i="1"/>
  <c r="I19" i="1"/>
  <c r="I11" i="1"/>
  <c r="I20" i="1"/>
  <c r="I22" i="1"/>
  <c r="I23" i="1"/>
  <c r="I14" i="1"/>
  <c r="I12" i="1"/>
  <c r="I27" i="1"/>
  <c r="I6" i="1"/>
  <c r="I16" i="1"/>
  <c r="I15" i="1"/>
  <c r="I26" i="1"/>
  <c r="I24" i="1"/>
  <c r="I9" i="1"/>
  <c r="J4" i="1"/>
  <c r="K13" i="1" l="1"/>
  <c r="N13" i="1" s="1"/>
  <c r="N17" i="1"/>
  <c r="K25" i="1"/>
  <c r="N25" i="1" s="1"/>
  <c r="J24" i="1"/>
  <c r="J27" i="1"/>
  <c r="J15" i="1"/>
  <c r="K15" i="1" s="1"/>
  <c r="J9" i="1"/>
  <c r="K9" i="1" s="1"/>
  <c r="J22" i="1"/>
  <c r="J10" i="1"/>
  <c r="J26" i="1"/>
  <c r="J28" i="1"/>
  <c r="K28" i="1" s="1"/>
  <c r="J18" i="1"/>
  <c r="K18" i="1" s="1"/>
  <c r="J23" i="1"/>
  <c r="J12" i="1"/>
  <c r="K12" i="1" s="1"/>
  <c r="J16" i="1"/>
  <c r="J14" i="1"/>
  <c r="J11" i="1"/>
  <c r="K11" i="1" s="1"/>
  <c r="J19" i="1"/>
  <c r="J7" i="1"/>
  <c r="K7" i="1" s="1"/>
  <c r="J20" i="1"/>
  <c r="J6" i="1"/>
  <c r="J5" i="1"/>
  <c r="J8" i="1"/>
  <c r="K4" i="1"/>
  <c r="N29" i="1"/>
  <c r="N21" i="1"/>
  <c r="O17" i="1" l="1"/>
  <c r="P13" i="1"/>
  <c r="O13" i="1"/>
  <c r="T13" i="1" s="1"/>
  <c r="U13" i="1" s="1"/>
  <c r="P17" i="1"/>
  <c r="P25" i="1"/>
  <c r="O25" i="1"/>
  <c r="N9" i="1"/>
  <c r="K5" i="1"/>
  <c r="N5" i="1" s="1"/>
  <c r="N28" i="1"/>
  <c r="K16" i="1"/>
  <c r="N16" i="1" s="1"/>
  <c r="K24" i="1"/>
  <c r="N24" i="1" s="1"/>
  <c r="N12" i="1"/>
  <c r="K27" i="1"/>
  <c r="N27" i="1" s="1"/>
  <c r="K20" i="1"/>
  <c r="N20" i="1" s="1"/>
  <c r="K10" i="1"/>
  <c r="N10" i="1" s="1"/>
  <c r="K26" i="1"/>
  <c r="N26" i="1" s="1"/>
  <c r="K22" i="1"/>
  <c r="N22" i="1" s="1"/>
  <c r="K19" i="1"/>
  <c r="N19" i="1" s="1"/>
  <c r="N18" i="1"/>
  <c r="K6" i="1"/>
  <c r="N6" i="1" s="1"/>
  <c r="K8" i="1"/>
  <c r="N8" i="1" s="1"/>
  <c r="K14" i="1"/>
  <c r="N14" i="1" s="1"/>
  <c r="K23" i="1"/>
  <c r="N23" i="1" s="1"/>
  <c r="N4" i="1"/>
  <c r="O21" i="1"/>
  <c r="O29" i="1"/>
  <c r="N15" i="1"/>
  <c r="N11" i="1"/>
  <c r="N7" i="1"/>
  <c r="P29" i="1"/>
  <c r="P21" i="1"/>
  <c r="T29" i="1" l="1"/>
  <c r="U29" i="1" s="1"/>
  <c r="T25" i="1"/>
  <c r="U25" i="1" s="1"/>
  <c r="T21" i="1"/>
  <c r="U21" i="1" s="1"/>
  <c r="T17" i="1"/>
  <c r="U17" i="1" s="1"/>
  <c r="O18" i="1"/>
  <c r="P9" i="1"/>
  <c r="O28" i="1"/>
  <c r="T28" i="1" s="1"/>
  <c r="U28" i="1" s="1"/>
  <c r="O12" i="1"/>
  <c r="T12" i="1" s="1"/>
  <c r="U12" i="1" s="1"/>
  <c r="O9" i="1"/>
  <c r="P12" i="1"/>
  <c r="P18" i="1"/>
  <c r="P28" i="1"/>
  <c r="P14" i="1"/>
  <c r="O14" i="1"/>
  <c r="P26" i="1"/>
  <c r="O26" i="1"/>
  <c r="P8" i="1"/>
  <c r="O8" i="1"/>
  <c r="P27" i="1"/>
  <c r="O27" i="1"/>
  <c r="O23" i="1"/>
  <c r="P23" i="1"/>
  <c r="P6" i="1"/>
  <c r="O6" i="1"/>
  <c r="P19" i="1"/>
  <c r="O19" i="1"/>
  <c r="O16" i="1"/>
  <c r="P16" i="1"/>
  <c r="O10" i="1"/>
  <c r="P10" i="1"/>
  <c r="O20" i="1"/>
  <c r="P20" i="1"/>
  <c r="O5" i="1"/>
  <c r="T5" i="1" s="1"/>
  <c r="U5" i="1" s="1"/>
  <c r="P5" i="1"/>
  <c r="P24" i="1"/>
  <c r="O24" i="1"/>
  <c r="P22" i="1"/>
  <c r="O22" i="1"/>
  <c r="P4" i="1"/>
  <c r="O4" i="1"/>
  <c r="T4" i="1" s="1"/>
  <c r="U4" i="1" s="1"/>
  <c r="O15" i="1"/>
  <c r="O7" i="1"/>
  <c r="O11" i="1"/>
  <c r="P11" i="1"/>
  <c r="P15" i="1"/>
  <c r="P7" i="1"/>
  <c r="T20" i="1" l="1"/>
  <c r="U20" i="1" s="1"/>
  <c r="T11" i="1"/>
  <c r="U11" i="1" s="1"/>
  <c r="T16" i="1"/>
  <c r="U16" i="1" s="1"/>
  <c r="T27" i="1"/>
  <c r="U27" i="1" s="1"/>
  <c r="T24" i="1"/>
  <c r="U24" i="1" s="1"/>
  <c r="T10" i="1"/>
  <c r="U10" i="1" s="1"/>
  <c r="T23" i="1"/>
  <c r="U23" i="1" s="1"/>
  <c r="T9" i="1"/>
  <c r="U9" i="1" s="1"/>
  <c r="T7" i="1"/>
  <c r="U7" i="1" s="1"/>
  <c r="T22" i="1"/>
  <c r="U22" i="1" s="1"/>
  <c r="T19" i="1"/>
  <c r="U19" i="1" s="1"/>
  <c r="T8" i="1"/>
  <c r="U8" i="1" s="1"/>
  <c r="T14" i="1"/>
  <c r="U14" i="1" s="1"/>
  <c r="T15" i="1"/>
  <c r="U15" i="1" s="1"/>
  <c r="T6" i="1"/>
  <c r="U6" i="1" s="1"/>
  <c r="T26" i="1"/>
  <c r="U26" i="1" s="1"/>
  <c r="T18" i="1"/>
  <c r="U18" i="1" s="1"/>
  <c r="O1" i="1"/>
</calcChain>
</file>

<file path=xl/sharedStrings.xml><?xml version="1.0" encoding="utf-8"?>
<sst xmlns="http://schemas.openxmlformats.org/spreadsheetml/2006/main" count="199" uniqueCount="59">
  <si>
    <t>Gt</t>
  </si>
  <si>
    <t>Chỉ số giá xây 
dựng năm 2025</t>
  </si>
  <si>
    <t>Chi phí đầu tư xây dựng công trình NOXH</t>
  </si>
  <si>
    <t>Chi phí đầu tư xây dựng công trình/hạng mục công trình HTKT, HTXH</t>
  </si>
  <si>
    <t>Chi phí hợp lý, hợp lệ</t>
  </si>
  <si>
    <t>Lãi vay trong thời gian xây dựng</t>
  </si>
  <si>
    <t>Số tầng ≤ 5 không có tầng hầm</t>
  </si>
  <si>
    <t>Có 1 tầng hầm</t>
  </si>
  <si>
    <t>Có 2 tầng hầm</t>
  </si>
  <si>
    <t>Có 3 tầng hầm</t>
  </si>
  <si>
    <t>5 &lt; số tầng ≤ 7 không có tầng hầm</t>
  </si>
  <si>
    <t>Có 1 tầng hầm</t>
  </si>
  <si>
    <t>7 &lt; số tầng ≤ 10 không có tầng hầm</t>
  </si>
  <si>
    <t>Có 2 tầng hầm</t>
  </si>
  <si>
    <t>10 &lt; số tầng ≤ 15 không có tầng hầm</t>
  </si>
  <si>
    <t>15 &lt; số tầng ≤ 20 không có tầng hầm</t>
  </si>
  <si>
    <t>20 &lt; số tầng ≤ 24 không có tầng hầm</t>
  </si>
  <si>
    <t>24 &lt; số tầng ≤ 30 không có tầng hầm</t>
  </si>
  <si>
    <t>Hệ số quy đổi về địa bàn tỉnh Sóc Trăng</t>
  </si>
  <si>
    <t>Lãi suất bảo toàn vốn ( r )</t>
  </si>
  <si>
    <t>Số năm thu hồi vốn đầu tư (n)</t>
  </si>
  <si>
    <t>Tổng chi phí đầu tư xây dựng phần diện tích công trình NOXH theo quy định tại khoản 2 Điều 22 của Nghị định 100/2024/NĐ-CP (Tđ)</t>
  </si>
  <si>
    <t>Tổng chi phí đầu tư xây dựng không bao gồm thuế giá trị gia tăng để thực hiện dự án đầu tư xây dựng nhà ở xã hội (Vđ)</t>
  </si>
  <si>
    <t>Chi phí bảo trì bình quân hàng năm (Bt)</t>
  </si>
  <si>
    <t>Lợi nhuận 
định mức (L)</t>
  </si>
  <si>
    <t>Hệ số tầng điều chỉnh giá thuê đối với căn hộ (K)</t>
  </si>
  <si>
    <t>thuế giá trị gia tăng (GTGT)</t>
  </si>
  <si>
    <t>Giá cho thuê NOXH theo khoản 1 Điều 31 Nghị định số 100/2024/NĐ-CP</t>
  </si>
  <si>
    <r>
      <t>Diện tích sử dụng các căn hộ (hoặc căn nhà) cho thuê (S</t>
    </r>
    <r>
      <rPr>
        <b/>
        <sz val="8"/>
        <color theme="1"/>
        <rFont val="Times New Roman"/>
        <family val="1"/>
      </rPr>
      <t>t</t>
    </r>
    <r>
      <rPr>
        <b/>
        <sz val="12"/>
        <color theme="1"/>
        <rFont val="Times New Roman"/>
        <family val="1"/>
      </rPr>
      <t>)</t>
    </r>
  </si>
  <si>
    <t>Nhà 1 tầng, tường bao xây gạch, mái tôn</t>
  </si>
  <si>
    <t>Nhà 1 tầng, căn hộ khép kín, kết cấu tường gạch chịu lực, mái BTCT đổ tại chỗ</t>
  </si>
  <si>
    <t>Nhà từ 2 đến 3 tầng, kết cấu khung chịu lực BTCT; tường bao xây gạch; sàn, mái BTCT đổ tại chỗ không có tầng hầm</t>
  </si>
  <si>
    <t>Nhà từ 4 đến 5 tầng, kết cấu khung chịu lực BTCT; tường bao xây gạch; sàn, mái BTCT đổ tại chỗ, không có tầng hầm</t>
  </si>
  <si>
    <t>Diện tích xây dựng dưới 50m2</t>
  </si>
  <si>
    <t>Diện tích xây dựng từ 50 - dưới 70m2</t>
  </si>
  <si>
    <t>Diện tích xây dựng từ 70 - dưới 90m2</t>
  </si>
  <si>
    <t>Diện tích xây dựng từ 90 - dưới 140m2</t>
  </si>
  <si>
    <t>Diện tích xây dựng từ 140 - dưới 180m2</t>
  </si>
  <si>
    <t>Diện tích xây dựng từ 180m2 trở lên</t>
  </si>
  <si>
    <r>
      <t>G</t>
    </r>
    <r>
      <rPr>
        <b/>
        <sz val="8"/>
        <color theme="1"/>
        <rFont val="Times New Roman"/>
        <family val="1"/>
      </rPr>
      <t xml:space="preserve">t1 </t>
    </r>
    <r>
      <rPr>
        <b/>
        <sz val="12"/>
        <color theme="1"/>
        <rFont val="Times New Roman"/>
        <family val="1"/>
      </rPr>
      <t>trước VAT</t>
    </r>
  </si>
  <si>
    <r>
      <t>G</t>
    </r>
    <r>
      <rPr>
        <b/>
        <sz val="8"/>
        <color theme="1"/>
        <rFont val="Times New Roman"/>
        <family val="1"/>
      </rPr>
      <t xml:space="preserve">t1 </t>
    </r>
    <r>
      <rPr>
        <b/>
        <sz val="12"/>
        <color theme="1"/>
        <rFont val="Times New Roman"/>
        <family val="1"/>
      </rPr>
      <t>sau VAT</t>
    </r>
  </si>
  <si>
    <t>Nhà từ 2 đến 3 tầng, kết cấu khung chịu lực BTCT; tường bao xây gạch; sàn, mái BTCT đổ tại chỗ có 1 tầng hầm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</si>
  <si>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</si>
  <si>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</si>
  <si>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</si>
  <si>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</si>
  <si>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</si>
  <si>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</si>
  <si>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</si>
  <si>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</si>
  <si>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</si>
  <si>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</si>
  <si>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</si>
  <si>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6.6</t>
  </si>
  <si>
    <t>Suất vốn đầu tư xây dựng công trình
nhà chung cư trước VAT</t>
  </si>
  <si>
    <t xml:space="preserve">Suất vốn đầu tư xây dựng công trình trước VAT
</t>
  </si>
  <si>
    <t>STT</t>
  </si>
  <si>
    <t>Loại công trình</t>
  </si>
  <si>
    <t>Suất vốn đầu tư xây dựng công trình
nhà chung cư theo QĐ số 816/QĐ-BXD ngày 22/8/2024 của Bộ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</si>
</sst>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2"/>
    </font>
    <font>
      <b/>
      <sz val="12"/>
      <name val="Times New Roman"/>
      <family val="2"/>
    </font>
    <font>
      <i/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0" fontId="6" fillId="3" borderId="1" xfId="0" applyFont="1" applyFill="1" applyBorder="1"/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D10" zoomScale="85" zoomScaleNormal="85" workbookViewId="0">
      <selection activeCell="F41" sqref="F41"/>
    </sheetView>
  </sheetViews>
  <sheetFormatPr defaultRowHeight="15.5" x14ac:dyDescent="0.35"/>
  <cols>
    <col min="1" max="1" width="6.5" style="23" customWidth="1"/>
    <col min="2" max="2" width="31" customWidth="1"/>
    <col min="3" max="3" width="13.08203125" customWidth="1"/>
    <col min="4" max="4" width="11.75" style="2" customWidth="1"/>
    <col min="5" max="5" width="10.08203125" customWidth="1"/>
    <col min="6" max="6" width="10.75" customWidth="1"/>
    <col min="7" max="7" width="11.08203125" style="1" customWidth="1"/>
    <col min="8" max="8" width="12.33203125" style="1" customWidth="1"/>
    <col min="9" max="9" width="9.83203125" style="1" customWidth="1"/>
    <col min="10" max="10" width="11.5" style="1" customWidth="1"/>
    <col min="11" max="11" width="15.75" style="1" customWidth="1"/>
    <col min="12" max="12" width="9" customWidth="1"/>
    <col min="13" max="13" width="8" customWidth="1"/>
    <col min="14" max="14" width="13.75" style="1" customWidth="1"/>
    <col min="15" max="15" width="9" style="1" customWidth="1"/>
    <col min="16" max="16" width="8.58203125" style="1" customWidth="1"/>
    <col min="17" max="17" width="8.75" customWidth="1"/>
    <col min="18" max="18" width="7.08203125" customWidth="1"/>
    <col min="19" max="19" width="7.5" customWidth="1"/>
    <col min="20" max="20" width="10.83203125" style="1" customWidth="1"/>
    <col min="21" max="21" width="9.58203125" style="1" customWidth="1"/>
  </cols>
  <sheetData>
    <row r="1" spans="1:25" ht="27" customHeight="1" x14ac:dyDescent="0.35">
      <c r="N1" s="1" t="s">
        <v>0</v>
      </c>
      <c r="O1" s="1" t="e">
        <f>((#REF!+#REF!+#REF!)/(12*#REF!))*#REF!*(1+#REF!)</f>
        <v>#REF!</v>
      </c>
    </row>
    <row r="2" spans="1:25" ht="146.25" customHeight="1" x14ac:dyDescent="0.35">
      <c r="A2" s="28" t="s">
        <v>56</v>
      </c>
      <c r="B2" s="28" t="s">
        <v>57</v>
      </c>
      <c r="C2" s="11" t="s">
        <v>58</v>
      </c>
      <c r="D2" s="11" t="s">
        <v>54</v>
      </c>
      <c r="E2" s="12" t="s">
        <v>18</v>
      </c>
      <c r="F2" s="12" t="s">
        <v>1</v>
      </c>
      <c r="G2" s="13" t="s">
        <v>2</v>
      </c>
      <c r="H2" s="13" t="s">
        <v>3</v>
      </c>
      <c r="I2" s="13" t="s">
        <v>4</v>
      </c>
      <c r="J2" s="13" t="s">
        <v>5</v>
      </c>
      <c r="K2" s="13" t="s">
        <v>21</v>
      </c>
      <c r="L2" s="14" t="s">
        <v>19</v>
      </c>
      <c r="M2" s="13" t="s">
        <v>20</v>
      </c>
      <c r="N2" s="13" t="s">
        <v>22</v>
      </c>
      <c r="O2" s="13" t="s">
        <v>23</v>
      </c>
      <c r="P2" s="13" t="s">
        <v>24</v>
      </c>
      <c r="Q2" s="15" t="s">
        <v>28</v>
      </c>
      <c r="R2" s="14" t="s">
        <v>25</v>
      </c>
      <c r="S2" s="14" t="s">
        <v>26</v>
      </c>
      <c r="T2" s="34" t="s">
        <v>27</v>
      </c>
      <c r="U2" s="35"/>
    </row>
    <row r="3" spans="1:25" ht="33.75" customHeight="1" x14ac:dyDescent="0.35">
      <c r="A3" s="24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27" t="s">
        <v>39</v>
      </c>
      <c r="U3" s="27" t="s">
        <v>40</v>
      </c>
    </row>
    <row r="4" spans="1:25" x14ac:dyDescent="0.35">
      <c r="A4" s="25">
        <v>1</v>
      </c>
      <c r="B4" s="26" t="s">
        <v>6</v>
      </c>
      <c r="C4" s="6">
        <v>7780</v>
      </c>
      <c r="D4" s="6">
        <f>C4*90/100</f>
        <v>7002</v>
      </c>
      <c r="E4" s="3">
        <v>1.0169999999999999</v>
      </c>
      <c r="F4" s="3">
        <f>100.55/100</f>
        <v>1.0055000000000001</v>
      </c>
      <c r="G4" s="7">
        <f>D4*E4*F4</f>
        <v>7160.1996870000003</v>
      </c>
      <c r="H4" s="7">
        <f>G4*5/100</f>
        <v>358.00998435000002</v>
      </c>
      <c r="I4" s="7">
        <f>(G4+H4)*2/100</f>
        <v>150.364193427</v>
      </c>
      <c r="J4" s="7">
        <f t="shared" ref="J4:J29" si="0">(G4+H4+I4)*(80/100)*(6.6/100)*1</f>
        <v>404.90070006022563</v>
      </c>
      <c r="K4" s="8">
        <f>G4+H4+I4+J4</f>
        <v>8073.4745648372264</v>
      </c>
      <c r="L4" s="3">
        <v>6.6000000000000003E-2</v>
      </c>
      <c r="M4" s="3">
        <v>20</v>
      </c>
      <c r="N4" s="7">
        <f t="shared" ref="N4:N29" si="1">(K4*L4*((1+L4)^M4))/(((1+L4)^M4)-1)</f>
        <v>738.55005513841581</v>
      </c>
      <c r="O4" s="7">
        <f t="shared" ref="O4:O29" si="2" xml:space="preserve"> 0.1*N4</f>
        <v>73.85500551384159</v>
      </c>
      <c r="P4" s="7">
        <f t="shared" ref="P4:P25" si="3">N4*10/100</f>
        <v>73.855005513841576</v>
      </c>
      <c r="Q4" s="3">
        <v>1</v>
      </c>
      <c r="R4" s="3">
        <v>1</v>
      </c>
      <c r="S4" s="3">
        <v>0.05</v>
      </c>
      <c r="T4" s="8">
        <f>ROUND(((N4+O4+P4)/(12*Q4))*R4*(1+0), 1)</f>
        <v>73.900000000000006</v>
      </c>
      <c r="U4" s="8">
        <f>T4*1.05</f>
        <v>77.595000000000013</v>
      </c>
      <c r="X4">
        <v>92400</v>
      </c>
      <c r="Y4">
        <f>X4*1.05</f>
        <v>97020</v>
      </c>
    </row>
    <row r="5" spans="1:25" x14ac:dyDescent="0.35">
      <c r="A5" s="24"/>
      <c r="B5" s="3" t="s">
        <v>7</v>
      </c>
      <c r="C5" s="6">
        <v>9095</v>
      </c>
      <c r="D5" s="6">
        <f t="shared" ref="D5:D29" si="4">C5*90/100</f>
        <v>8185.5</v>
      </c>
      <c r="E5" s="3">
        <v>1.0169999999999999</v>
      </c>
      <c r="F5" s="3">
        <f t="shared" ref="F5:F29" si="5">100.55/100</f>
        <v>1.0055000000000001</v>
      </c>
      <c r="G5" s="7">
        <f t="shared" ref="G5:G29" si="6">D5*E5*F5</f>
        <v>8370.4390942499995</v>
      </c>
      <c r="H5" s="7">
        <f t="shared" ref="H5:H29" si="7">G5*5/100</f>
        <v>418.52195471250002</v>
      </c>
      <c r="I5" s="7">
        <f t="shared" ref="I5:I29" si="8">(G5+H5)*2/100</f>
        <v>175.77922097925</v>
      </c>
      <c r="J5" s="7">
        <f t="shared" si="0"/>
        <v>473.33828625292438</v>
      </c>
      <c r="K5" s="8">
        <f t="shared" ref="K5:K29" si="9">G5+H5+I5+J5</f>
        <v>9438.0785561946741</v>
      </c>
      <c r="L5" s="3">
        <v>6.6000000000000003E-2</v>
      </c>
      <c r="M5" s="3">
        <v>20</v>
      </c>
      <c r="N5" s="7">
        <f t="shared" si="1"/>
        <v>863.38210173314803</v>
      </c>
      <c r="O5" s="7">
        <f t="shared" si="2"/>
        <v>86.338210173314806</v>
      </c>
      <c r="P5" s="7">
        <f t="shared" si="3"/>
        <v>86.338210173314806</v>
      </c>
      <c r="Q5" s="3">
        <v>1</v>
      </c>
      <c r="R5" s="3">
        <v>1</v>
      </c>
      <c r="S5" s="3">
        <f t="shared" ref="S5:S29" si="10">5/100</f>
        <v>0.05</v>
      </c>
      <c r="T5" s="8">
        <f t="shared" ref="T5:T6" si="11">ROUND(((N5+O5+P5)/(12*Q5))*R5*(1+0), 1)</f>
        <v>86.3</v>
      </c>
      <c r="U5" s="8">
        <f t="shared" ref="U5:U29" si="12">T5*1.05</f>
        <v>90.614999999999995</v>
      </c>
    </row>
    <row r="6" spans="1:25" x14ac:dyDescent="0.35">
      <c r="A6" s="24"/>
      <c r="B6" s="3" t="s">
        <v>8</v>
      </c>
      <c r="C6" s="6">
        <v>10261</v>
      </c>
      <c r="D6" s="6">
        <f t="shared" si="4"/>
        <v>9234.9</v>
      </c>
      <c r="E6" s="3">
        <v>1.0169999999999999</v>
      </c>
      <c r="F6" s="3">
        <f t="shared" si="5"/>
        <v>1.0055000000000001</v>
      </c>
      <c r="G6" s="7">
        <f t="shared" si="6"/>
        <v>9443.5487131499976</v>
      </c>
      <c r="H6" s="7">
        <f t="shared" si="7"/>
        <v>472.17743565749987</v>
      </c>
      <c r="I6" s="7">
        <f t="shared" si="8"/>
        <v>198.31452297614996</v>
      </c>
      <c r="J6" s="7">
        <f t="shared" si="0"/>
        <v>534.02134747017669</v>
      </c>
      <c r="K6" s="8">
        <f t="shared" si="9"/>
        <v>10648.062019253824</v>
      </c>
      <c r="L6" s="3">
        <v>6.6000000000000003E-2</v>
      </c>
      <c r="M6" s="3">
        <v>20</v>
      </c>
      <c r="N6" s="7">
        <f t="shared" si="1"/>
        <v>974.06968069091022</v>
      </c>
      <c r="O6" s="7">
        <f t="shared" si="2"/>
        <v>97.406968069091022</v>
      </c>
      <c r="P6" s="7">
        <f t="shared" si="3"/>
        <v>97.406968069091022</v>
      </c>
      <c r="Q6" s="3">
        <v>1</v>
      </c>
      <c r="R6" s="3">
        <v>1</v>
      </c>
      <c r="S6" s="3">
        <f t="shared" si="10"/>
        <v>0.05</v>
      </c>
      <c r="T6" s="8">
        <f t="shared" si="11"/>
        <v>97.4</v>
      </c>
      <c r="U6" s="8">
        <f t="shared" si="12"/>
        <v>102.27000000000001</v>
      </c>
    </row>
    <row r="7" spans="1:25" x14ac:dyDescent="0.35">
      <c r="A7" s="25">
        <v>2</v>
      </c>
      <c r="B7" s="26" t="s">
        <v>10</v>
      </c>
      <c r="C7" s="6">
        <v>10023</v>
      </c>
      <c r="D7" s="6">
        <f t="shared" si="4"/>
        <v>9020.7000000000007</v>
      </c>
      <c r="E7" s="3">
        <v>1.0169999999999999</v>
      </c>
      <c r="F7" s="3">
        <f t="shared" si="5"/>
        <v>1.0055000000000001</v>
      </c>
      <c r="G7" s="7">
        <f t="shared" si="6"/>
        <v>9224.5091854500006</v>
      </c>
      <c r="H7" s="7">
        <f t="shared" si="7"/>
        <v>461.22545927250002</v>
      </c>
      <c r="I7" s="7">
        <f t="shared" si="8"/>
        <v>193.71469289445002</v>
      </c>
      <c r="J7" s="7">
        <f t="shared" si="0"/>
        <v>521.63492502617498</v>
      </c>
      <c r="K7" s="8">
        <f t="shared" si="9"/>
        <v>10401.084262643126</v>
      </c>
      <c r="L7" s="3">
        <v>6.6000000000000003E-2</v>
      </c>
      <c r="M7" s="3">
        <v>20</v>
      </c>
      <c r="N7" s="7">
        <f t="shared" si="1"/>
        <v>951.47650419695901</v>
      </c>
      <c r="O7" s="7">
        <f t="shared" si="2"/>
        <v>95.147650419695907</v>
      </c>
      <c r="P7" s="7">
        <f t="shared" si="3"/>
        <v>95.147650419695893</v>
      </c>
      <c r="Q7" s="3">
        <v>1</v>
      </c>
      <c r="R7" s="3">
        <v>1</v>
      </c>
      <c r="S7" s="3">
        <f t="shared" si="10"/>
        <v>0.05</v>
      </c>
      <c r="T7" s="8">
        <f>ROUND(((N7+O7+P7)/(12*Q7))*R7*(1+0), 1)</f>
        <v>95.1</v>
      </c>
      <c r="U7" s="8">
        <f t="shared" si="12"/>
        <v>99.855000000000004</v>
      </c>
    </row>
    <row r="8" spans="1:25" x14ac:dyDescent="0.35">
      <c r="A8" s="24"/>
      <c r="B8" s="3" t="s">
        <v>11</v>
      </c>
      <c r="C8" s="6">
        <v>10720</v>
      </c>
      <c r="D8" s="6">
        <f t="shared" si="4"/>
        <v>9648</v>
      </c>
      <c r="E8" s="3">
        <v>1.0169999999999999</v>
      </c>
      <c r="F8" s="3">
        <f t="shared" si="5"/>
        <v>1.0055000000000001</v>
      </c>
      <c r="G8" s="7">
        <f t="shared" si="6"/>
        <v>9865.9820880000007</v>
      </c>
      <c r="H8" s="7">
        <f t="shared" si="7"/>
        <v>493.29910440000009</v>
      </c>
      <c r="I8" s="7">
        <f t="shared" si="8"/>
        <v>207.18562384800003</v>
      </c>
      <c r="J8" s="7">
        <f t="shared" si="0"/>
        <v>557.90944789789444</v>
      </c>
      <c r="K8" s="8">
        <f t="shared" si="9"/>
        <v>11124.376264145896</v>
      </c>
      <c r="L8" s="3">
        <v>6.6000000000000003E-2</v>
      </c>
      <c r="M8" s="3">
        <v>20</v>
      </c>
      <c r="N8" s="7">
        <f t="shared" si="1"/>
        <v>1017.6422353578171</v>
      </c>
      <c r="O8" s="7">
        <f t="shared" si="2"/>
        <v>101.76422353578171</v>
      </c>
      <c r="P8" s="7">
        <f t="shared" si="3"/>
        <v>101.76422353578171</v>
      </c>
      <c r="Q8" s="3">
        <v>1</v>
      </c>
      <c r="R8" s="3">
        <v>1</v>
      </c>
      <c r="S8" s="3">
        <f t="shared" si="10"/>
        <v>0.05</v>
      </c>
      <c r="T8" s="8">
        <f>ROUND(((N8+O8+P8)/(12*Q8))*R8*(1+0), 1)</f>
        <v>101.8</v>
      </c>
      <c r="U8" s="8">
        <f t="shared" si="12"/>
        <v>106.89</v>
      </c>
    </row>
    <row r="9" spans="1:25" x14ac:dyDescent="0.35">
      <c r="A9" s="24"/>
      <c r="B9" s="3" t="s">
        <v>8</v>
      </c>
      <c r="C9" s="6">
        <v>11438</v>
      </c>
      <c r="D9" s="6">
        <f t="shared" si="4"/>
        <v>10294.200000000001</v>
      </c>
      <c r="E9" s="3">
        <v>1.0169999999999999</v>
      </c>
      <c r="F9" s="3">
        <f t="shared" si="5"/>
        <v>1.0055000000000001</v>
      </c>
      <c r="G9" s="7">
        <f t="shared" si="6"/>
        <v>10526.7820077</v>
      </c>
      <c r="H9" s="7">
        <f t="shared" si="7"/>
        <v>526.33910038499994</v>
      </c>
      <c r="I9" s="7">
        <f t="shared" si="8"/>
        <v>221.06242216169997</v>
      </c>
      <c r="J9" s="7">
        <f t="shared" si="0"/>
        <v>595.27689039702568</v>
      </c>
      <c r="K9" s="8">
        <f t="shared" si="9"/>
        <v>11869.460420643725</v>
      </c>
      <c r="L9" s="3">
        <v>6.6000000000000003E-2</v>
      </c>
      <c r="M9" s="3">
        <v>20</v>
      </c>
      <c r="N9" s="7">
        <f t="shared" si="1"/>
        <v>1085.8014820916708</v>
      </c>
      <c r="O9" s="7">
        <f t="shared" si="2"/>
        <v>108.58014820916708</v>
      </c>
      <c r="P9" s="7">
        <f t="shared" si="3"/>
        <v>108.58014820916708</v>
      </c>
      <c r="Q9" s="3">
        <v>1</v>
      </c>
      <c r="R9" s="3">
        <v>1</v>
      </c>
      <c r="S9" s="3">
        <f t="shared" si="10"/>
        <v>0.05</v>
      </c>
      <c r="T9" s="8">
        <f>ROUND(((N9+O9+P9)/(12*Q9))*R9*(1+0), 1)</f>
        <v>108.6</v>
      </c>
      <c r="U9" s="8">
        <f t="shared" si="12"/>
        <v>114.03</v>
      </c>
    </row>
    <row r="10" spans="1:25" x14ac:dyDescent="0.35">
      <c r="A10" s="25">
        <v>3</v>
      </c>
      <c r="B10" s="26" t="s">
        <v>12</v>
      </c>
      <c r="C10" s="6">
        <v>10326</v>
      </c>
      <c r="D10" s="6">
        <f t="shared" si="4"/>
        <v>9293.4</v>
      </c>
      <c r="E10" s="3">
        <v>1.0169999999999999</v>
      </c>
      <c r="F10" s="3">
        <f t="shared" si="5"/>
        <v>1.0055000000000001</v>
      </c>
      <c r="G10" s="7">
        <f t="shared" si="6"/>
        <v>9503.3704328999993</v>
      </c>
      <c r="H10" s="7">
        <f t="shared" si="7"/>
        <v>475.168521645</v>
      </c>
      <c r="I10" s="7">
        <f t="shared" si="8"/>
        <v>199.5707790909</v>
      </c>
      <c r="J10" s="7">
        <f t="shared" si="0"/>
        <v>537.40419393597563</v>
      </c>
      <c r="K10" s="8">
        <f t="shared" si="9"/>
        <v>10715.513927571876</v>
      </c>
      <c r="L10" s="3">
        <v>6.6000000000000003E-2</v>
      </c>
      <c r="M10" s="3">
        <v>20</v>
      </c>
      <c r="N10" s="7">
        <f t="shared" si="1"/>
        <v>980.24008603589732</v>
      </c>
      <c r="O10" s="7">
        <f t="shared" si="2"/>
        <v>98.024008603589735</v>
      </c>
      <c r="P10" s="7">
        <f t="shared" si="3"/>
        <v>98.024008603589735</v>
      </c>
      <c r="Q10" s="3">
        <v>1</v>
      </c>
      <c r="R10" s="3">
        <v>1</v>
      </c>
      <c r="S10" s="3">
        <f t="shared" si="10"/>
        <v>0.05</v>
      </c>
      <c r="T10" s="8">
        <f>ROUND(((N10+O10+P10)/(12*Q10))*R10*(1+0), 1)</f>
        <v>98</v>
      </c>
      <c r="U10" s="8">
        <f t="shared" si="12"/>
        <v>102.9</v>
      </c>
    </row>
    <row r="11" spans="1:25" x14ac:dyDescent="0.35">
      <c r="A11" s="24"/>
      <c r="B11" s="3" t="s">
        <v>11</v>
      </c>
      <c r="C11" s="6">
        <v>10806</v>
      </c>
      <c r="D11" s="6">
        <f t="shared" si="4"/>
        <v>9725.4</v>
      </c>
      <c r="E11" s="3">
        <v>1.0169999999999999</v>
      </c>
      <c r="F11" s="3">
        <f t="shared" si="5"/>
        <v>1.0055000000000001</v>
      </c>
      <c r="G11" s="7">
        <f t="shared" si="6"/>
        <v>9945.1308248999994</v>
      </c>
      <c r="H11" s="7">
        <f t="shared" si="7"/>
        <v>497.25654124499999</v>
      </c>
      <c r="I11" s="7">
        <f t="shared" si="8"/>
        <v>208.84774732290001</v>
      </c>
      <c r="J11" s="7">
        <f t="shared" si="0"/>
        <v>562.38521399110505</v>
      </c>
      <c r="K11" s="8">
        <f t="shared" si="9"/>
        <v>11213.620327459004</v>
      </c>
      <c r="L11" s="3">
        <v>6.6000000000000003E-2</v>
      </c>
      <c r="M11" s="3">
        <v>20</v>
      </c>
      <c r="N11" s="7">
        <f t="shared" si="1"/>
        <v>1025.8061562757994</v>
      </c>
      <c r="O11" s="7">
        <f t="shared" si="2"/>
        <v>102.58061562757995</v>
      </c>
      <c r="P11" s="7">
        <f t="shared" si="3"/>
        <v>102.58061562757993</v>
      </c>
      <c r="Q11" s="3">
        <v>1</v>
      </c>
      <c r="R11" s="3">
        <v>1</v>
      </c>
      <c r="S11" s="3">
        <f t="shared" si="10"/>
        <v>0.05</v>
      </c>
      <c r="T11" s="8">
        <f t="shared" ref="T11" si="13">ROUND(((N11+O11+P11)/(12*Q11))*R11*(1+0), 1)</f>
        <v>102.6</v>
      </c>
      <c r="U11" s="8">
        <f t="shared" si="12"/>
        <v>107.73</v>
      </c>
    </row>
    <row r="12" spans="1:25" x14ac:dyDescent="0.35">
      <c r="A12" s="24"/>
      <c r="B12" s="3" t="s">
        <v>13</v>
      </c>
      <c r="C12" s="6">
        <v>11339</v>
      </c>
      <c r="D12" s="6">
        <f t="shared" si="4"/>
        <v>10205.1</v>
      </c>
      <c r="E12" s="3">
        <v>1.0169999999999999</v>
      </c>
      <c r="F12" s="3">
        <f t="shared" si="5"/>
        <v>1.0055000000000001</v>
      </c>
      <c r="G12" s="7">
        <f t="shared" si="6"/>
        <v>10435.668926850001</v>
      </c>
      <c r="H12" s="7">
        <f t="shared" si="7"/>
        <v>521.78344634250016</v>
      </c>
      <c r="I12" s="7">
        <f t="shared" si="8"/>
        <v>219.14904746385002</v>
      </c>
      <c r="J12" s="7">
        <f t="shared" si="0"/>
        <v>590.1245550106554</v>
      </c>
      <c r="K12" s="8">
        <f t="shared" si="9"/>
        <v>11766.725975667008</v>
      </c>
      <c r="L12" s="3">
        <v>6.6000000000000003E-2</v>
      </c>
      <c r="M12" s="3">
        <v>20</v>
      </c>
      <c r="N12" s="7">
        <f t="shared" si="1"/>
        <v>1076.4034801046912</v>
      </c>
      <c r="O12" s="7">
        <f t="shared" si="2"/>
        <v>107.64034801046913</v>
      </c>
      <c r="P12" s="7">
        <f t="shared" si="3"/>
        <v>107.64034801046911</v>
      </c>
      <c r="Q12" s="3">
        <v>1</v>
      </c>
      <c r="R12" s="3">
        <v>1</v>
      </c>
      <c r="S12" s="3">
        <f t="shared" si="10"/>
        <v>0.05</v>
      </c>
      <c r="T12" s="8">
        <f>ROUND(((N12+O12+P12)/(12*Q12))*R12*(1+0), 1)</f>
        <v>107.6</v>
      </c>
      <c r="U12" s="8">
        <f t="shared" si="12"/>
        <v>112.98</v>
      </c>
    </row>
    <row r="13" spans="1:25" x14ac:dyDescent="0.35">
      <c r="A13" s="24"/>
      <c r="B13" s="3" t="s">
        <v>9</v>
      </c>
      <c r="C13" s="6">
        <v>11993</v>
      </c>
      <c r="D13" s="6">
        <f t="shared" si="4"/>
        <v>10793.7</v>
      </c>
      <c r="E13" s="3">
        <v>1.0169999999999999</v>
      </c>
      <c r="F13" s="3">
        <f t="shared" si="5"/>
        <v>1.0055000000000001</v>
      </c>
      <c r="G13" s="7">
        <f t="shared" si="6"/>
        <v>11037.56746095</v>
      </c>
      <c r="H13" s="7">
        <f t="shared" si="7"/>
        <v>551.87837304749996</v>
      </c>
      <c r="I13" s="7">
        <f t="shared" si="8"/>
        <v>231.78891667995001</v>
      </c>
      <c r="J13" s="7">
        <f t="shared" si="0"/>
        <v>624.16119483576949</v>
      </c>
      <c r="K13" s="8">
        <f t="shared" si="9"/>
        <v>12445.395945513221</v>
      </c>
      <c r="L13" s="3">
        <v>6.6000000000000003E-2</v>
      </c>
      <c r="M13" s="3">
        <v>20</v>
      </c>
      <c r="N13" s="7">
        <f t="shared" si="1"/>
        <v>1138.487250806558</v>
      </c>
      <c r="O13" s="7">
        <f t="shared" si="2"/>
        <v>113.84872508065581</v>
      </c>
      <c r="P13" s="7">
        <f t="shared" si="3"/>
        <v>113.84872508065581</v>
      </c>
      <c r="Q13" s="3">
        <v>1</v>
      </c>
      <c r="R13" s="3">
        <v>1</v>
      </c>
      <c r="S13" s="3">
        <f t="shared" si="10"/>
        <v>0.05</v>
      </c>
      <c r="T13" s="8">
        <f t="shared" ref="T13:T29" si="14">ROUND(((N13+O13+P13)/(12*Q13))*R13*(1+0), 1)</f>
        <v>113.8</v>
      </c>
      <c r="U13" s="8">
        <f t="shared" si="12"/>
        <v>119.49000000000001</v>
      </c>
    </row>
    <row r="14" spans="1:25" x14ac:dyDescent="0.35">
      <c r="A14" s="25">
        <v>4</v>
      </c>
      <c r="B14" s="26" t="s">
        <v>14</v>
      </c>
      <c r="C14" s="6">
        <v>10817</v>
      </c>
      <c r="D14" s="6">
        <f t="shared" si="4"/>
        <v>9735.2999999999993</v>
      </c>
      <c r="E14" s="3">
        <v>1.0169999999999999</v>
      </c>
      <c r="F14" s="3">
        <f t="shared" si="5"/>
        <v>1.0055000000000001</v>
      </c>
      <c r="G14" s="7">
        <f t="shared" si="6"/>
        <v>9955.2545005499996</v>
      </c>
      <c r="H14" s="7">
        <f t="shared" si="7"/>
        <v>497.76272502749998</v>
      </c>
      <c r="I14" s="7">
        <f t="shared" si="8"/>
        <v>209.06034451155</v>
      </c>
      <c r="J14" s="7">
        <f t="shared" si="0"/>
        <v>562.95769570070183</v>
      </c>
      <c r="K14" s="8">
        <f t="shared" si="9"/>
        <v>11225.035265789751</v>
      </c>
      <c r="L14" s="3">
        <v>6.6000000000000003E-2</v>
      </c>
      <c r="M14" s="3">
        <v>20</v>
      </c>
      <c r="N14" s="7">
        <f t="shared" si="1"/>
        <v>1026.8503787187972</v>
      </c>
      <c r="O14" s="7">
        <f t="shared" si="2"/>
        <v>102.68503787187973</v>
      </c>
      <c r="P14" s="7">
        <f t="shared" si="3"/>
        <v>102.68503787187973</v>
      </c>
      <c r="Q14" s="3">
        <v>1</v>
      </c>
      <c r="R14" s="3">
        <v>1</v>
      </c>
      <c r="S14" s="3">
        <f t="shared" si="10"/>
        <v>0.05</v>
      </c>
      <c r="T14" s="8">
        <f t="shared" si="14"/>
        <v>102.7</v>
      </c>
      <c r="U14" s="8">
        <f t="shared" si="12"/>
        <v>107.83500000000001</v>
      </c>
    </row>
    <row r="15" spans="1:25" x14ac:dyDescent="0.35">
      <c r="A15" s="24"/>
      <c r="B15" s="3" t="s">
        <v>11</v>
      </c>
      <c r="C15" s="6">
        <v>11126</v>
      </c>
      <c r="D15" s="6">
        <f t="shared" si="4"/>
        <v>10013.4</v>
      </c>
      <c r="E15" s="3">
        <v>1.0169999999999999</v>
      </c>
      <c r="F15" s="3">
        <f t="shared" si="5"/>
        <v>1.0055000000000001</v>
      </c>
      <c r="G15" s="7">
        <f t="shared" si="6"/>
        <v>10239.637752899998</v>
      </c>
      <c r="H15" s="7">
        <f t="shared" si="7"/>
        <v>511.98188764499997</v>
      </c>
      <c r="I15" s="7">
        <f t="shared" si="8"/>
        <v>215.03239281089998</v>
      </c>
      <c r="J15" s="7">
        <f t="shared" si="0"/>
        <v>579.03922736119148</v>
      </c>
      <c r="K15" s="8">
        <f t="shared" si="9"/>
        <v>11545.691260717089</v>
      </c>
      <c r="L15" s="3">
        <v>6.6000000000000003E-2</v>
      </c>
      <c r="M15" s="3">
        <v>20</v>
      </c>
      <c r="N15" s="7">
        <f t="shared" si="1"/>
        <v>1056.1835364357341</v>
      </c>
      <c r="O15" s="7">
        <f t="shared" si="2"/>
        <v>105.61835364357341</v>
      </c>
      <c r="P15" s="7">
        <f t="shared" si="3"/>
        <v>105.61835364357341</v>
      </c>
      <c r="Q15" s="3">
        <v>1</v>
      </c>
      <c r="R15" s="3">
        <v>1</v>
      </c>
      <c r="S15" s="3">
        <f t="shared" si="10"/>
        <v>0.05</v>
      </c>
      <c r="T15" s="8">
        <f t="shared" si="14"/>
        <v>105.6</v>
      </c>
      <c r="U15" s="8">
        <f t="shared" si="12"/>
        <v>110.88</v>
      </c>
    </row>
    <row r="16" spans="1:25" x14ac:dyDescent="0.35">
      <c r="A16" s="24"/>
      <c r="B16" s="3" t="s">
        <v>8</v>
      </c>
      <c r="C16" s="6">
        <v>11494</v>
      </c>
      <c r="D16" s="6">
        <f t="shared" si="4"/>
        <v>10344.6</v>
      </c>
      <c r="E16" s="3">
        <v>1.0169999999999999</v>
      </c>
      <c r="F16" s="3">
        <f t="shared" si="5"/>
        <v>1.0055000000000001</v>
      </c>
      <c r="G16" s="7">
        <f t="shared" si="6"/>
        <v>10578.3207201</v>
      </c>
      <c r="H16" s="7">
        <f t="shared" si="7"/>
        <v>528.91603600500002</v>
      </c>
      <c r="I16" s="7">
        <f t="shared" si="8"/>
        <v>222.14473512210003</v>
      </c>
      <c r="J16" s="7">
        <f t="shared" si="0"/>
        <v>598.19134273679106</v>
      </c>
      <c r="K16" s="8">
        <f t="shared" si="9"/>
        <v>11927.572833963892</v>
      </c>
      <c r="L16" s="3">
        <v>6.6000000000000003E-2</v>
      </c>
      <c r="M16" s="3">
        <v>20</v>
      </c>
      <c r="N16" s="7">
        <f t="shared" si="1"/>
        <v>1091.1175236196596</v>
      </c>
      <c r="O16" s="7">
        <f t="shared" si="2"/>
        <v>109.11175236196596</v>
      </c>
      <c r="P16" s="7">
        <f t="shared" si="3"/>
        <v>109.11175236196596</v>
      </c>
      <c r="Q16" s="3">
        <v>1</v>
      </c>
      <c r="R16" s="3">
        <v>1</v>
      </c>
      <c r="S16" s="3">
        <f t="shared" si="10"/>
        <v>0.05</v>
      </c>
      <c r="T16" s="8">
        <f t="shared" si="14"/>
        <v>109.1</v>
      </c>
      <c r="U16" s="8">
        <f t="shared" si="12"/>
        <v>114.55499999999999</v>
      </c>
    </row>
    <row r="17" spans="1:21" x14ac:dyDescent="0.35">
      <c r="A17" s="24"/>
      <c r="B17" s="3" t="s">
        <v>9</v>
      </c>
      <c r="C17" s="6">
        <v>11971</v>
      </c>
      <c r="D17" s="6">
        <f t="shared" si="4"/>
        <v>10773.9</v>
      </c>
      <c r="E17" s="3">
        <v>1.0169999999999999</v>
      </c>
      <c r="F17" s="3">
        <f t="shared" si="5"/>
        <v>1.0055000000000001</v>
      </c>
      <c r="G17" s="7">
        <f t="shared" si="6"/>
        <v>11017.32010965</v>
      </c>
      <c r="H17" s="7">
        <f t="shared" si="7"/>
        <v>550.86600548249999</v>
      </c>
      <c r="I17" s="7">
        <f t="shared" si="8"/>
        <v>231.36372230264999</v>
      </c>
      <c r="J17" s="7">
        <f t="shared" si="0"/>
        <v>623.01623141657592</v>
      </c>
      <c r="K17" s="8">
        <f t="shared" si="9"/>
        <v>12422.566068851726</v>
      </c>
      <c r="L17" s="3">
        <v>6.6000000000000003E-2</v>
      </c>
      <c r="M17" s="3">
        <v>20</v>
      </c>
      <c r="N17" s="7">
        <f t="shared" si="1"/>
        <v>1136.3988059205622</v>
      </c>
      <c r="O17" s="7">
        <f t="shared" si="2"/>
        <v>113.63988059205622</v>
      </c>
      <c r="P17" s="7">
        <f t="shared" si="3"/>
        <v>113.63988059205622</v>
      </c>
      <c r="Q17" s="3">
        <v>1</v>
      </c>
      <c r="R17" s="3">
        <v>1</v>
      </c>
      <c r="S17" s="3">
        <f t="shared" si="10"/>
        <v>0.05</v>
      </c>
      <c r="T17" s="8">
        <f t="shared" si="14"/>
        <v>113.6</v>
      </c>
      <c r="U17" s="8">
        <f t="shared" si="12"/>
        <v>119.28</v>
      </c>
    </row>
    <row r="18" spans="1:21" x14ac:dyDescent="0.35">
      <c r="A18" s="25">
        <v>5</v>
      </c>
      <c r="B18" s="26" t="s">
        <v>15</v>
      </c>
      <c r="C18" s="6">
        <v>12050</v>
      </c>
      <c r="D18" s="6">
        <f t="shared" si="4"/>
        <v>10845</v>
      </c>
      <c r="E18" s="3">
        <v>1.0169999999999999</v>
      </c>
      <c r="F18" s="3">
        <f t="shared" si="5"/>
        <v>1.0055000000000001</v>
      </c>
      <c r="G18" s="7">
        <f t="shared" si="6"/>
        <v>11090.026507500001</v>
      </c>
      <c r="H18" s="7">
        <f t="shared" si="7"/>
        <v>554.50132537499996</v>
      </c>
      <c r="I18" s="7">
        <f t="shared" si="8"/>
        <v>232.89055665750001</v>
      </c>
      <c r="J18" s="7">
        <f t="shared" si="0"/>
        <v>627.12769096731608</v>
      </c>
      <c r="K18" s="8">
        <f t="shared" si="9"/>
        <v>12504.546080499817</v>
      </c>
      <c r="L18" s="3">
        <v>6.6000000000000003E-2</v>
      </c>
      <c r="M18" s="3">
        <v>20</v>
      </c>
      <c r="N18" s="7">
        <f t="shared" si="1"/>
        <v>1143.8982216475463</v>
      </c>
      <c r="O18" s="7">
        <f t="shared" si="2"/>
        <v>114.38982216475463</v>
      </c>
      <c r="P18" s="7">
        <f t="shared" si="3"/>
        <v>114.38982216475462</v>
      </c>
      <c r="Q18" s="3">
        <v>1</v>
      </c>
      <c r="R18" s="3">
        <v>1</v>
      </c>
      <c r="S18" s="3">
        <f t="shared" si="10"/>
        <v>0.05</v>
      </c>
      <c r="T18" s="8">
        <f t="shared" si="14"/>
        <v>114.4</v>
      </c>
      <c r="U18" s="8">
        <f t="shared" si="12"/>
        <v>120.12</v>
      </c>
    </row>
    <row r="19" spans="1:21" x14ac:dyDescent="0.35">
      <c r="A19" s="24"/>
      <c r="B19" s="3" t="s">
        <v>11</v>
      </c>
      <c r="C19" s="6">
        <v>12225</v>
      </c>
      <c r="D19" s="6">
        <f t="shared" si="4"/>
        <v>11002.5</v>
      </c>
      <c r="E19" s="3">
        <v>1.0169999999999999</v>
      </c>
      <c r="F19" s="3">
        <f t="shared" si="5"/>
        <v>1.0055000000000001</v>
      </c>
      <c r="G19" s="7">
        <f t="shared" si="6"/>
        <v>11251.084983750001</v>
      </c>
      <c r="H19" s="7">
        <f t="shared" si="7"/>
        <v>562.55424918749998</v>
      </c>
      <c r="I19" s="7">
        <f t="shared" si="8"/>
        <v>236.27278465875003</v>
      </c>
      <c r="J19" s="7">
        <f t="shared" si="0"/>
        <v>636.23535452908209</v>
      </c>
      <c r="K19" s="8">
        <f t="shared" si="9"/>
        <v>12686.147372125333</v>
      </c>
      <c r="L19" s="3">
        <v>6.6000000000000003E-2</v>
      </c>
      <c r="M19" s="3">
        <v>20</v>
      </c>
      <c r="N19" s="7">
        <f t="shared" si="1"/>
        <v>1160.5108514225108</v>
      </c>
      <c r="O19" s="7">
        <f t="shared" si="2"/>
        <v>116.05108514225108</v>
      </c>
      <c r="P19" s="7">
        <f t="shared" si="3"/>
        <v>116.05108514225107</v>
      </c>
      <c r="Q19" s="3">
        <v>1</v>
      </c>
      <c r="R19" s="3">
        <v>1</v>
      </c>
      <c r="S19" s="3">
        <f t="shared" si="10"/>
        <v>0.05</v>
      </c>
      <c r="T19" s="8">
        <f t="shared" si="14"/>
        <v>116.1</v>
      </c>
      <c r="U19" s="8">
        <f t="shared" si="12"/>
        <v>121.905</v>
      </c>
    </row>
    <row r="20" spans="1:21" x14ac:dyDescent="0.35">
      <c r="A20" s="24"/>
      <c r="B20" s="3" t="s">
        <v>8</v>
      </c>
      <c r="C20" s="6">
        <v>12458</v>
      </c>
      <c r="D20" s="6">
        <f t="shared" si="4"/>
        <v>11212.2</v>
      </c>
      <c r="E20" s="3">
        <v>1.0169999999999999</v>
      </c>
      <c r="F20" s="3">
        <f t="shared" si="5"/>
        <v>1.0055000000000001</v>
      </c>
      <c r="G20" s="7">
        <f t="shared" si="6"/>
        <v>11465.5228407</v>
      </c>
      <c r="H20" s="7">
        <f t="shared" si="7"/>
        <v>573.27614203499991</v>
      </c>
      <c r="I20" s="7">
        <f t="shared" si="8"/>
        <v>240.7759796547</v>
      </c>
      <c r="J20" s="7">
        <f t="shared" si="0"/>
        <v>648.36155801417613</v>
      </c>
      <c r="K20" s="8">
        <f t="shared" si="9"/>
        <v>12927.936520403875</v>
      </c>
      <c r="L20" s="3">
        <v>6.6000000000000003E-2</v>
      </c>
      <c r="M20" s="3">
        <v>20</v>
      </c>
      <c r="N20" s="7">
        <f t="shared" si="1"/>
        <v>1182.6293813514631</v>
      </c>
      <c r="O20" s="7">
        <f t="shared" si="2"/>
        <v>118.26293813514631</v>
      </c>
      <c r="P20" s="7">
        <f t="shared" si="3"/>
        <v>118.2629381351463</v>
      </c>
      <c r="Q20" s="3">
        <v>1</v>
      </c>
      <c r="R20" s="3">
        <v>1</v>
      </c>
      <c r="S20" s="3">
        <f t="shared" si="10"/>
        <v>0.05</v>
      </c>
      <c r="T20" s="8">
        <f t="shared" si="14"/>
        <v>118.3</v>
      </c>
      <c r="U20" s="8">
        <f t="shared" si="12"/>
        <v>124.215</v>
      </c>
    </row>
    <row r="21" spans="1:21" x14ac:dyDescent="0.35">
      <c r="A21" s="24"/>
      <c r="B21" s="3" t="s">
        <v>9</v>
      </c>
      <c r="C21" s="6">
        <v>12786</v>
      </c>
      <c r="D21" s="6">
        <f t="shared" si="4"/>
        <v>11507.4</v>
      </c>
      <c r="E21" s="3">
        <v>1.0169999999999999</v>
      </c>
      <c r="F21" s="3">
        <f t="shared" si="5"/>
        <v>1.0055000000000001</v>
      </c>
      <c r="G21" s="7">
        <f t="shared" si="6"/>
        <v>11767.3924419</v>
      </c>
      <c r="H21" s="7">
        <f t="shared" si="7"/>
        <v>588.36962209499995</v>
      </c>
      <c r="I21" s="7">
        <f t="shared" si="8"/>
        <v>247.1152412799</v>
      </c>
      <c r="J21" s="7">
        <f t="shared" si="0"/>
        <v>665.43192171851479</v>
      </c>
      <c r="K21" s="8">
        <f t="shared" si="9"/>
        <v>13268.309226993415</v>
      </c>
      <c r="L21" s="3">
        <v>6.6000000000000003E-2</v>
      </c>
      <c r="M21" s="3">
        <v>20</v>
      </c>
      <c r="N21" s="7">
        <f t="shared" si="1"/>
        <v>1213.7661960153962</v>
      </c>
      <c r="O21" s="7">
        <f t="shared" si="2"/>
        <v>121.37661960153963</v>
      </c>
      <c r="P21" s="7">
        <f t="shared" si="3"/>
        <v>121.37661960153963</v>
      </c>
      <c r="Q21" s="3">
        <v>1</v>
      </c>
      <c r="R21" s="3">
        <v>1</v>
      </c>
      <c r="S21" s="3">
        <f t="shared" si="10"/>
        <v>0.05</v>
      </c>
      <c r="T21" s="8">
        <f t="shared" si="14"/>
        <v>121.4</v>
      </c>
      <c r="U21" s="8">
        <f t="shared" si="12"/>
        <v>127.47000000000001</v>
      </c>
    </row>
    <row r="22" spans="1:21" x14ac:dyDescent="0.35">
      <c r="A22" s="25">
        <v>6</v>
      </c>
      <c r="B22" s="26" t="s">
        <v>16</v>
      </c>
      <c r="C22" s="6">
        <v>13407</v>
      </c>
      <c r="D22" s="6">
        <f t="shared" si="4"/>
        <v>12066.3</v>
      </c>
      <c r="E22" s="3">
        <v>1.0169999999999999</v>
      </c>
      <c r="F22" s="3">
        <f t="shared" si="5"/>
        <v>1.0055000000000001</v>
      </c>
      <c r="G22" s="7">
        <f t="shared" si="6"/>
        <v>12338.91994905</v>
      </c>
      <c r="H22" s="7">
        <f t="shared" si="7"/>
        <v>616.94599745250002</v>
      </c>
      <c r="I22" s="7">
        <f t="shared" si="8"/>
        <v>259.11731893004998</v>
      </c>
      <c r="J22" s="7">
        <f t="shared" si="0"/>
        <v>697.75111641483863</v>
      </c>
      <c r="K22" s="8">
        <f t="shared" si="9"/>
        <v>13912.734381847387</v>
      </c>
      <c r="L22" s="3">
        <v>6.6000000000000003E-2</v>
      </c>
      <c r="M22" s="3">
        <v>20</v>
      </c>
      <c r="N22" s="7">
        <f t="shared" si="1"/>
        <v>1272.7172993882698</v>
      </c>
      <c r="O22" s="7">
        <f t="shared" si="2"/>
        <v>127.27172993882698</v>
      </c>
      <c r="P22" s="7">
        <f t="shared" si="3"/>
        <v>127.27172993882698</v>
      </c>
      <c r="Q22" s="3">
        <v>1</v>
      </c>
      <c r="R22" s="3">
        <v>1</v>
      </c>
      <c r="S22" s="3">
        <f t="shared" si="10"/>
        <v>0.05</v>
      </c>
      <c r="T22" s="8">
        <f t="shared" si="14"/>
        <v>127.3</v>
      </c>
      <c r="U22" s="8">
        <f t="shared" si="12"/>
        <v>133.66499999999999</v>
      </c>
    </row>
    <row r="23" spans="1:21" x14ac:dyDescent="0.35">
      <c r="A23" s="24"/>
      <c r="B23" s="3" t="s">
        <v>11</v>
      </c>
      <c r="C23" s="6">
        <v>13509</v>
      </c>
      <c r="D23" s="6">
        <f t="shared" si="4"/>
        <v>12158.1</v>
      </c>
      <c r="E23" s="3">
        <v>1.0169999999999999</v>
      </c>
      <c r="F23" s="3">
        <f t="shared" si="5"/>
        <v>1.0055000000000001</v>
      </c>
      <c r="G23" s="7">
        <f t="shared" si="6"/>
        <v>12432.794032349999</v>
      </c>
      <c r="H23" s="7">
        <f t="shared" si="7"/>
        <v>621.63970161750001</v>
      </c>
      <c r="I23" s="7">
        <f t="shared" si="8"/>
        <v>261.08867467934999</v>
      </c>
      <c r="J23" s="7">
        <f t="shared" si="0"/>
        <v>703.05958317655359</v>
      </c>
      <c r="K23" s="8">
        <f t="shared" si="9"/>
        <v>14018.581991823401</v>
      </c>
      <c r="L23" s="3">
        <v>6.6000000000000003E-2</v>
      </c>
      <c r="M23" s="3">
        <v>20</v>
      </c>
      <c r="N23" s="7">
        <f t="shared" si="1"/>
        <v>1282.4000893142488</v>
      </c>
      <c r="O23" s="7">
        <f t="shared" si="2"/>
        <v>128.24000893142488</v>
      </c>
      <c r="P23" s="7">
        <f t="shared" si="3"/>
        <v>128.24000893142488</v>
      </c>
      <c r="Q23" s="3">
        <v>1</v>
      </c>
      <c r="R23" s="3">
        <v>1</v>
      </c>
      <c r="S23" s="3">
        <f t="shared" si="10"/>
        <v>0.05</v>
      </c>
      <c r="T23" s="8">
        <f t="shared" si="14"/>
        <v>128.19999999999999</v>
      </c>
      <c r="U23" s="8">
        <f t="shared" si="12"/>
        <v>134.60999999999999</v>
      </c>
    </row>
    <row r="24" spans="1:21" x14ac:dyDescent="0.35">
      <c r="A24" s="24"/>
      <c r="B24" s="3" t="s">
        <v>13</v>
      </c>
      <c r="C24" s="6">
        <v>13664</v>
      </c>
      <c r="D24" s="6">
        <f t="shared" si="4"/>
        <v>12297.6</v>
      </c>
      <c r="E24" s="3">
        <v>1.0169999999999999</v>
      </c>
      <c r="F24" s="3">
        <f t="shared" si="5"/>
        <v>1.0055000000000001</v>
      </c>
      <c r="G24" s="7">
        <f t="shared" si="6"/>
        <v>12575.445825600002</v>
      </c>
      <c r="H24" s="7">
        <f t="shared" si="7"/>
        <v>628.7722912800001</v>
      </c>
      <c r="I24" s="7">
        <f t="shared" si="8"/>
        <v>264.08436233760006</v>
      </c>
      <c r="J24" s="7">
        <f t="shared" si="0"/>
        <v>711.12637090268947</v>
      </c>
      <c r="K24" s="8">
        <f t="shared" si="9"/>
        <v>14179.428850120292</v>
      </c>
      <c r="L24" s="3">
        <v>6.6000000000000003E-2</v>
      </c>
      <c r="M24" s="3">
        <v>20</v>
      </c>
      <c r="N24" s="7">
        <f t="shared" si="1"/>
        <v>1297.1141328292176</v>
      </c>
      <c r="O24" s="7">
        <f t="shared" si="2"/>
        <v>129.71141328292177</v>
      </c>
      <c r="P24" s="7">
        <f t="shared" si="3"/>
        <v>129.71141328292177</v>
      </c>
      <c r="Q24" s="3">
        <v>1</v>
      </c>
      <c r="R24" s="3">
        <v>1</v>
      </c>
      <c r="S24" s="3">
        <f t="shared" si="10"/>
        <v>0.05</v>
      </c>
      <c r="T24" s="8">
        <f t="shared" si="14"/>
        <v>129.69999999999999</v>
      </c>
      <c r="U24" s="8">
        <f t="shared" si="12"/>
        <v>136.185</v>
      </c>
    </row>
    <row r="25" spans="1:21" x14ac:dyDescent="0.35">
      <c r="A25" s="24"/>
      <c r="B25" s="3" t="s">
        <v>9</v>
      </c>
      <c r="C25" s="6">
        <v>13909</v>
      </c>
      <c r="D25" s="6">
        <f t="shared" si="4"/>
        <v>12518.1</v>
      </c>
      <c r="E25" s="3">
        <v>1.0169999999999999</v>
      </c>
      <c r="F25" s="3">
        <f t="shared" si="5"/>
        <v>1.0055000000000001</v>
      </c>
      <c r="G25" s="7">
        <f t="shared" si="6"/>
        <v>12800.92769235</v>
      </c>
      <c r="H25" s="7">
        <f t="shared" si="7"/>
        <v>640.04638461750005</v>
      </c>
      <c r="I25" s="7">
        <f t="shared" si="8"/>
        <v>268.81948153935002</v>
      </c>
      <c r="J25" s="7">
        <f t="shared" si="0"/>
        <v>723.87709988916185</v>
      </c>
      <c r="K25" s="8">
        <f t="shared" si="9"/>
        <v>14433.670658396013</v>
      </c>
      <c r="L25" s="3">
        <v>6.6000000000000003E-2</v>
      </c>
      <c r="M25" s="3">
        <v>20</v>
      </c>
      <c r="N25" s="7">
        <f t="shared" si="1"/>
        <v>1320.3718145141679</v>
      </c>
      <c r="O25" s="7">
        <f t="shared" si="2"/>
        <v>132.03718145141679</v>
      </c>
      <c r="P25" s="7">
        <f t="shared" si="3"/>
        <v>132.03718145141681</v>
      </c>
      <c r="Q25" s="3">
        <v>1</v>
      </c>
      <c r="R25" s="3">
        <v>1</v>
      </c>
      <c r="S25" s="3">
        <f t="shared" si="10"/>
        <v>0.05</v>
      </c>
      <c r="T25" s="8">
        <f t="shared" si="14"/>
        <v>132</v>
      </c>
      <c r="U25" s="8">
        <f t="shared" si="12"/>
        <v>138.6</v>
      </c>
    </row>
    <row r="26" spans="1:21" x14ac:dyDescent="0.35">
      <c r="A26" s="25">
        <v>7</v>
      </c>
      <c r="B26" s="26" t="s">
        <v>17</v>
      </c>
      <c r="C26" s="6">
        <v>14077</v>
      </c>
      <c r="D26" s="6">
        <f t="shared" si="4"/>
        <v>12669.3</v>
      </c>
      <c r="E26" s="3">
        <v>1.0169999999999999</v>
      </c>
      <c r="F26" s="3">
        <f t="shared" si="5"/>
        <v>1.0055000000000001</v>
      </c>
      <c r="G26" s="7">
        <f t="shared" si="6"/>
        <v>12955.543829549999</v>
      </c>
      <c r="H26" s="7">
        <f t="shared" si="7"/>
        <v>647.77719147749997</v>
      </c>
      <c r="I26" s="7">
        <f t="shared" si="8"/>
        <v>272.06642042055</v>
      </c>
      <c r="J26" s="7">
        <f t="shared" si="0"/>
        <v>732.62045690845707</v>
      </c>
      <c r="K26" s="8">
        <f t="shared" si="9"/>
        <v>14608.007898356505</v>
      </c>
      <c r="L26" s="3">
        <v>6.6000000000000003E-2</v>
      </c>
      <c r="M26" s="3">
        <v>20</v>
      </c>
      <c r="N26" s="7">
        <f t="shared" si="1"/>
        <v>1336.3199390981333</v>
      </c>
      <c r="O26" s="7">
        <f t="shared" si="2"/>
        <v>133.63199390981333</v>
      </c>
      <c r="P26" s="7">
        <f t="shared" ref="P26:P29" si="15">N26*10/100</f>
        <v>133.63199390981333</v>
      </c>
      <c r="Q26" s="3">
        <v>1</v>
      </c>
      <c r="R26" s="3">
        <v>1</v>
      </c>
      <c r="S26" s="3">
        <f t="shared" si="10"/>
        <v>0.05</v>
      </c>
      <c r="T26" s="8">
        <f t="shared" si="14"/>
        <v>133.6</v>
      </c>
      <c r="U26" s="8">
        <f t="shared" si="12"/>
        <v>140.28</v>
      </c>
    </row>
    <row r="27" spans="1:21" x14ac:dyDescent="0.35">
      <c r="A27" s="24"/>
      <c r="B27" s="3" t="s">
        <v>11</v>
      </c>
      <c r="C27" s="6">
        <v>14136</v>
      </c>
      <c r="D27" s="6">
        <f t="shared" si="4"/>
        <v>12722.4</v>
      </c>
      <c r="E27" s="3">
        <v>1.0169999999999999</v>
      </c>
      <c r="F27" s="3">
        <f t="shared" si="5"/>
        <v>1.0055000000000001</v>
      </c>
      <c r="G27" s="7">
        <f t="shared" si="6"/>
        <v>13009.843544399999</v>
      </c>
      <c r="H27" s="7">
        <f t="shared" si="7"/>
        <v>650.49217721999992</v>
      </c>
      <c r="I27" s="7">
        <f t="shared" si="8"/>
        <v>273.20671443239996</v>
      </c>
      <c r="J27" s="7">
        <f t="shared" si="0"/>
        <v>735.69104062356666</v>
      </c>
      <c r="K27" s="8">
        <f t="shared" si="9"/>
        <v>14669.233476675965</v>
      </c>
      <c r="L27" s="3">
        <v>6.6000000000000003E-2</v>
      </c>
      <c r="M27" s="3">
        <v>20</v>
      </c>
      <c r="N27" s="7">
        <f t="shared" si="1"/>
        <v>1341.9207685651211</v>
      </c>
      <c r="O27" s="7">
        <f t="shared" si="2"/>
        <v>134.1920768565121</v>
      </c>
      <c r="P27" s="7">
        <f t="shared" si="15"/>
        <v>134.1920768565121</v>
      </c>
      <c r="Q27" s="3">
        <v>1</v>
      </c>
      <c r="R27" s="3">
        <v>1</v>
      </c>
      <c r="S27" s="3">
        <f t="shared" si="10"/>
        <v>0.05</v>
      </c>
      <c r="T27" s="8">
        <f t="shared" si="14"/>
        <v>134.19999999999999</v>
      </c>
      <c r="U27" s="8">
        <f t="shared" si="12"/>
        <v>140.91</v>
      </c>
    </row>
    <row r="28" spans="1:21" x14ac:dyDescent="0.35">
      <c r="A28" s="24"/>
      <c r="B28" s="3" t="s">
        <v>8</v>
      </c>
      <c r="C28" s="6">
        <v>14243</v>
      </c>
      <c r="D28" s="6">
        <f t="shared" si="4"/>
        <v>12818.7</v>
      </c>
      <c r="E28" s="3">
        <v>1.0169999999999999</v>
      </c>
      <c r="F28" s="3">
        <f t="shared" si="5"/>
        <v>1.0055000000000001</v>
      </c>
      <c r="G28" s="7">
        <f t="shared" si="6"/>
        <v>13108.31929845</v>
      </c>
      <c r="H28" s="7">
        <f t="shared" si="7"/>
        <v>655.41596492249994</v>
      </c>
      <c r="I28" s="7">
        <f t="shared" si="8"/>
        <v>275.27470526745003</v>
      </c>
      <c r="J28" s="7">
        <f t="shared" si="0"/>
        <v>741.2597263441894</v>
      </c>
      <c r="K28" s="8">
        <f t="shared" si="9"/>
        <v>14780.269694984139</v>
      </c>
      <c r="L28" s="3">
        <v>6.6000000000000003E-2</v>
      </c>
      <c r="M28" s="3">
        <v>20</v>
      </c>
      <c r="N28" s="7">
        <f t="shared" si="1"/>
        <v>1352.0782050560997</v>
      </c>
      <c r="O28" s="7">
        <f t="shared" si="2"/>
        <v>135.20782050560999</v>
      </c>
      <c r="P28" s="7">
        <f t="shared" si="15"/>
        <v>135.20782050560996</v>
      </c>
      <c r="Q28" s="3">
        <v>1</v>
      </c>
      <c r="R28" s="3">
        <v>1</v>
      </c>
      <c r="S28" s="3">
        <f t="shared" si="10"/>
        <v>0.05</v>
      </c>
      <c r="T28" s="8">
        <f t="shared" si="14"/>
        <v>135.19999999999999</v>
      </c>
      <c r="U28" s="8">
        <f t="shared" si="12"/>
        <v>141.96</v>
      </c>
    </row>
    <row r="29" spans="1:21" x14ac:dyDescent="0.35">
      <c r="A29" s="24"/>
      <c r="B29" s="3" t="s">
        <v>9</v>
      </c>
      <c r="C29" s="6">
        <v>14426</v>
      </c>
      <c r="D29" s="6">
        <f t="shared" si="4"/>
        <v>12983.4</v>
      </c>
      <c r="E29" s="3">
        <v>1.0169999999999999</v>
      </c>
      <c r="F29" s="3">
        <f t="shared" si="5"/>
        <v>1.0055000000000001</v>
      </c>
      <c r="G29" s="7">
        <f t="shared" si="6"/>
        <v>13276.7404479</v>
      </c>
      <c r="H29" s="7">
        <f t="shared" si="7"/>
        <v>663.83702239499996</v>
      </c>
      <c r="I29" s="7">
        <f t="shared" si="8"/>
        <v>278.8115494059</v>
      </c>
      <c r="J29" s="7">
        <f t="shared" si="0"/>
        <v>750.78374024020763</v>
      </c>
      <c r="K29" s="8">
        <f t="shared" si="9"/>
        <v>14970.172759941108</v>
      </c>
      <c r="L29" s="3">
        <v>6.6000000000000003E-2</v>
      </c>
      <c r="M29" s="3">
        <v>20</v>
      </c>
      <c r="N29" s="7">
        <f t="shared" si="1"/>
        <v>1369.4502693350623</v>
      </c>
      <c r="O29" s="7">
        <f t="shared" si="2"/>
        <v>136.94502693350623</v>
      </c>
      <c r="P29" s="7">
        <f t="shared" si="15"/>
        <v>136.94502693350623</v>
      </c>
      <c r="Q29" s="3">
        <v>1</v>
      </c>
      <c r="R29" s="3">
        <v>1</v>
      </c>
      <c r="S29" s="3">
        <f t="shared" si="10"/>
        <v>0.05</v>
      </c>
      <c r="T29" s="8">
        <f t="shared" si="14"/>
        <v>136.9</v>
      </c>
      <c r="U29" s="8">
        <f t="shared" si="12"/>
        <v>143.745</v>
      </c>
    </row>
    <row r="41" spans="6:6" x14ac:dyDescent="0.35">
      <c r="F41">
        <f>2^4</f>
        <v>16</v>
      </c>
    </row>
  </sheetData>
  <mergeCells count="1">
    <mergeCell ref="T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topLeftCell="A16" workbookViewId="0">
      <selection activeCell="G4" sqref="G4"/>
    </sheetView>
  </sheetViews>
  <sheetFormatPr defaultRowHeight="15.5" x14ac:dyDescent="0.35"/>
  <cols>
    <col min="2" max="2" width="29.75" customWidth="1"/>
    <col min="3" max="3" width="13.33203125" customWidth="1"/>
    <col min="7" max="7" width="10.83203125" customWidth="1"/>
    <col min="11" max="11" width="13.25" customWidth="1"/>
    <col min="14" max="14" width="12" customWidth="1"/>
  </cols>
  <sheetData>
    <row r="2" spans="1:21" ht="177" customHeight="1" x14ac:dyDescent="0.35">
      <c r="A2" s="28" t="s">
        <v>56</v>
      </c>
      <c r="B2" s="28" t="s">
        <v>57</v>
      </c>
      <c r="C2" s="11" t="s">
        <v>58</v>
      </c>
      <c r="D2" s="11" t="s">
        <v>54</v>
      </c>
      <c r="E2" s="12" t="s">
        <v>18</v>
      </c>
      <c r="F2" s="12" t="s">
        <v>1</v>
      </c>
      <c r="G2" s="29" t="s">
        <v>2</v>
      </c>
      <c r="H2" s="29" t="s">
        <v>3</v>
      </c>
      <c r="I2" s="29" t="s">
        <v>4</v>
      </c>
      <c r="J2" s="29" t="s">
        <v>5</v>
      </c>
      <c r="K2" s="29" t="s">
        <v>21</v>
      </c>
      <c r="L2" s="14" t="s">
        <v>19</v>
      </c>
      <c r="M2" s="29" t="s">
        <v>20</v>
      </c>
      <c r="N2" s="29" t="s">
        <v>22</v>
      </c>
      <c r="O2" s="29" t="s">
        <v>23</v>
      </c>
      <c r="P2" s="29" t="s">
        <v>24</v>
      </c>
      <c r="Q2" s="15" t="s">
        <v>28</v>
      </c>
      <c r="R2" s="14" t="s">
        <v>25</v>
      </c>
      <c r="S2" s="14" t="s">
        <v>26</v>
      </c>
      <c r="T2" s="34" t="s">
        <v>27</v>
      </c>
      <c r="U2" s="35"/>
    </row>
    <row r="3" spans="1:21" ht="45" x14ac:dyDescent="0.35">
      <c r="A3" s="24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27" t="s">
        <v>39</v>
      </c>
      <c r="U3" s="27" t="s">
        <v>40</v>
      </c>
    </row>
    <row r="4" spans="1:21" x14ac:dyDescent="0.35">
      <c r="A4" s="25">
        <v>1</v>
      </c>
      <c r="B4" s="26" t="s">
        <v>6</v>
      </c>
      <c r="C4" s="6">
        <v>7780</v>
      </c>
      <c r="D4" s="6">
        <f>C4*90/100</f>
        <v>7002</v>
      </c>
      <c r="E4" s="3">
        <v>1.0169999999999999</v>
      </c>
      <c r="F4" s="3">
        <f>100.55/100</f>
        <v>1.0055000000000001</v>
      </c>
      <c r="G4" s="7">
        <f>D4*E4*F4*0.8</f>
        <v>5728.1597496000004</v>
      </c>
      <c r="H4" s="7">
        <f>G4*5/100</f>
        <v>286.40798748000003</v>
      </c>
      <c r="I4" s="7">
        <f>(G4+H4)*2/100</f>
        <v>120.2913547416</v>
      </c>
      <c r="J4" s="7">
        <f t="shared" ref="J4:J29" si="0">(G4+H4+I4)*(80/100)*(6.6/100)*1</f>
        <v>323.9205600481805</v>
      </c>
      <c r="K4" s="8">
        <f>G4+H4+I4+J4</f>
        <v>6458.7796518697814</v>
      </c>
      <c r="L4" s="3">
        <v>6.6000000000000003E-2</v>
      </c>
      <c r="M4" s="3">
        <v>50</v>
      </c>
      <c r="N4" s="7">
        <f t="shared" ref="N4:N29" si="1">(K4*L4*((1+L4)^M4))/(((1+L4)^M4)-1)</f>
        <v>444.47596477351254</v>
      </c>
      <c r="O4" s="7">
        <f t="shared" ref="O4:O29" si="2" xml:space="preserve"> 0.1*N4</f>
        <v>44.447596477351254</v>
      </c>
      <c r="P4" s="7">
        <f>N4*5/100</f>
        <v>22.223798238675627</v>
      </c>
      <c r="Q4" s="3">
        <v>1</v>
      </c>
      <c r="R4" s="3">
        <v>1</v>
      </c>
      <c r="S4" s="3">
        <v>0.05</v>
      </c>
      <c r="T4" s="8">
        <f>ROUND(((N4+O4+P4)/(12*Q4))*R4*(1+0), 1)</f>
        <v>42.6</v>
      </c>
      <c r="U4" s="8">
        <f>T4*1.05</f>
        <v>44.730000000000004</v>
      </c>
    </row>
    <row r="5" spans="1:21" x14ac:dyDescent="0.35">
      <c r="A5" s="24"/>
      <c r="B5" s="3" t="s">
        <v>7</v>
      </c>
      <c r="C5" s="6">
        <v>9095</v>
      </c>
      <c r="D5" s="6">
        <f t="shared" ref="D5:D29" si="3">C5*90/100</f>
        <v>8185.5</v>
      </c>
      <c r="E5" s="3">
        <v>1.0169999999999999</v>
      </c>
      <c r="F5" s="3">
        <f t="shared" ref="F5:F29" si="4">100.55/100</f>
        <v>1.0055000000000001</v>
      </c>
      <c r="G5" s="7">
        <f t="shared" ref="G5:G29" si="5">D5*E5*F5*0.8</f>
        <v>6696.3512754000003</v>
      </c>
      <c r="H5" s="7">
        <f t="shared" ref="H5:H29" si="6">G5*5/100</f>
        <v>334.81756376999999</v>
      </c>
      <c r="I5" s="7">
        <f t="shared" ref="I5:I29" si="7">(G5+H5)*2/100</f>
        <v>140.6233767834</v>
      </c>
      <c r="J5" s="7">
        <f t="shared" si="0"/>
        <v>378.67062900233958</v>
      </c>
      <c r="K5" s="8">
        <f t="shared" ref="K5:K29" si="8">G5+H5+I5+J5</f>
        <v>7550.4628449557395</v>
      </c>
      <c r="L5" s="3">
        <v>6.6000000000000003E-2</v>
      </c>
      <c r="M5" s="3">
        <v>50</v>
      </c>
      <c r="N5" s="7">
        <f t="shared" si="1"/>
        <v>519.60268632584769</v>
      </c>
      <c r="O5" s="7">
        <f t="shared" si="2"/>
        <v>51.960268632584771</v>
      </c>
      <c r="P5" s="7">
        <f t="shared" ref="P5:P29" si="9">N5*5/100</f>
        <v>25.980134316292382</v>
      </c>
      <c r="Q5" s="3">
        <v>1</v>
      </c>
      <c r="R5" s="3">
        <v>1</v>
      </c>
      <c r="S5" s="3">
        <f t="shared" ref="S5:S29" si="10">5/100</f>
        <v>0.05</v>
      </c>
      <c r="T5" s="8">
        <f t="shared" ref="T5:T6" si="11">ROUND(((N5+O5+P5)/(12*Q5))*R5*(1+0), 1)</f>
        <v>49.8</v>
      </c>
      <c r="U5" s="8">
        <f t="shared" ref="U5:U29" si="12">T5*1.05</f>
        <v>52.29</v>
      </c>
    </row>
    <row r="6" spans="1:21" x14ac:dyDescent="0.35">
      <c r="A6" s="24"/>
      <c r="B6" s="3" t="s">
        <v>8</v>
      </c>
      <c r="C6" s="6">
        <v>10261</v>
      </c>
      <c r="D6" s="6">
        <f t="shared" si="3"/>
        <v>9234.9</v>
      </c>
      <c r="E6" s="3">
        <v>1.0169999999999999</v>
      </c>
      <c r="F6" s="3">
        <f t="shared" si="4"/>
        <v>1.0055000000000001</v>
      </c>
      <c r="G6" s="7">
        <f t="shared" si="5"/>
        <v>7554.8389705199988</v>
      </c>
      <c r="H6" s="7">
        <f t="shared" si="6"/>
        <v>377.74194852599993</v>
      </c>
      <c r="I6" s="7">
        <f t="shared" si="7"/>
        <v>158.65161838091998</v>
      </c>
      <c r="J6" s="7">
        <f t="shared" si="0"/>
        <v>427.21707797614135</v>
      </c>
      <c r="K6" s="8">
        <f t="shared" si="8"/>
        <v>8518.4496154030603</v>
      </c>
      <c r="L6" s="3">
        <v>6.6000000000000003E-2</v>
      </c>
      <c r="M6" s="3">
        <v>50</v>
      </c>
      <c r="N6" s="7">
        <f t="shared" si="1"/>
        <v>586.21695045514275</v>
      </c>
      <c r="O6" s="7">
        <f t="shared" si="2"/>
        <v>58.621695045514279</v>
      </c>
      <c r="P6" s="7">
        <f t="shared" si="9"/>
        <v>29.31084752275714</v>
      </c>
      <c r="Q6" s="3">
        <v>1</v>
      </c>
      <c r="R6" s="3">
        <v>1</v>
      </c>
      <c r="S6" s="3">
        <f t="shared" si="10"/>
        <v>0.05</v>
      </c>
      <c r="T6" s="8">
        <f t="shared" si="11"/>
        <v>56.2</v>
      </c>
      <c r="U6" s="8">
        <f t="shared" si="12"/>
        <v>59.010000000000005</v>
      </c>
    </row>
    <row r="7" spans="1:21" x14ac:dyDescent="0.35">
      <c r="A7" s="25">
        <v>2</v>
      </c>
      <c r="B7" s="26" t="s">
        <v>10</v>
      </c>
      <c r="C7" s="6">
        <v>10023</v>
      </c>
      <c r="D7" s="6">
        <f t="shared" si="3"/>
        <v>9020.7000000000007</v>
      </c>
      <c r="E7" s="3">
        <v>1.0169999999999999</v>
      </c>
      <c r="F7" s="3">
        <f t="shared" si="4"/>
        <v>1.0055000000000001</v>
      </c>
      <c r="G7" s="7">
        <f t="shared" si="5"/>
        <v>7379.6073483600012</v>
      </c>
      <c r="H7" s="7">
        <f t="shared" si="6"/>
        <v>368.98036741800007</v>
      </c>
      <c r="I7" s="7">
        <f t="shared" si="7"/>
        <v>154.97175431556002</v>
      </c>
      <c r="J7" s="7">
        <f t="shared" si="0"/>
        <v>417.30794002094012</v>
      </c>
      <c r="K7" s="8">
        <f t="shared" si="8"/>
        <v>8320.8674101145025</v>
      </c>
      <c r="L7" s="3">
        <v>6.6000000000000003E-2</v>
      </c>
      <c r="M7" s="3">
        <v>50</v>
      </c>
      <c r="N7" s="7">
        <f t="shared" si="1"/>
        <v>572.61987081297127</v>
      </c>
      <c r="O7" s="7">
        <f t="shared" si="2"/>
        <v>57.261987081297129</v>
      </c>
      <c r="P7" s="7">
        <f t="shared" si="9"/>
        <v>28.630993540648564</v>
      </c>
      <c r="Q7" s="3">
        <v>1</v>
      </c>
      <c r="R7" s="3">
        <v>1</v>
      </c>
      <c r="S7" s="3">
        <f t="shared" si="10"/>
        <v>0.05</v>
      </c>
      <c r="T7" s="8">
        <f>ROUND(((N7+O7+P7)/(12*Q7))*R7*(1+0), 1)</f>
        <v>54.9</v>
      </c>
      <c r="U7" s="8">
        <f t="shared" si="12"/>
        <v>57.645000000000003</v>
      </c>
    </row>
    <row r="8" spans="1:21" x14ac:dyDescent="0.35">
      <c r="A8" s="24"/>
      <c r="B8" s="3" t="s">
        <v>11</v>
      </c>
      <c r="C8" s="6">
        <v>10720</v>
      </c>
      <c r="D8" s="6">
        <f t="shared" si="3"/>
        <v>9648</v>
      </c>
      <c r="E8" s="3">
        <v>1.0169999999999999</v>
      </c>
      <c r="F8" s="3">
        <f t="shared" si="4"/>
        <v>1.0055000000000001</v>
      </c>
      <c r="G8" s="7">
        <f t="shared" si="5"/>
        <v>7892.7856704000005</v>
      </c>
      <c r="H8" s="7">
        <f t="shared" si="6"/>
        <v>394.63928352000005</v>
      </c>
      <c r="I8" s="7">
        <f t="shared" si="7"/>
        <v>165.74849907840002</v>
      </c>
      <c r="J8" s="7">
        <f t="shared" si="0"/>
        <v>446.3275583183156</v>
      </c>
      <c r="K8" s="8">
        <f t="shared" si="8"/>
        <v>8899.5010113167154</v>
      </c>
      <c r="L8" s="3">
        <v>6.6000000000000003E-2</v>
      </c>
      <c r="M8" s="3">
        <v>50</v>
      </c>
      <c r="N8" s="7">
        <f t="shared" si="1"/>
        <v>612.43988976504534</v>
      </c>
      <c r="O8" s="7">
        <f t="shared" si="2"/>
        <v>61.243988976504539</v>
      </c>
      <c r="P8" s="7">
        <f t="shared" si="9"/>
        <v>30.621994488252266</v>
      </c>
      <c r="Q8" s="3">
        <v>1</v>
      </c>
      <c r="R8" s="3">
        <v>1</v>
      </c>
      <c r="S8" s="3">
        <f t="shared" si="10"/>
        <v>0.05</v>
      </c>
      <c r="T8" s="8">
        <f>ROUND(((N8+O8+P8)/(12*Q8))*R8*(1+0), 1)</f>
        <v>58.7</v>
      </c>
      <c r="U8" s="8">
        <f t="shared" si="12"/>
        <v>61.635000000000005</v>
      </c>
    </row>
    <row r="9" spans="1:21" x14ac:dyDescent="0.35">
      <c r="A9" s="24"/>
      <c r="B9" s="3" t="s">
        <v>8</v>
      </c>
      <c r="C9" s="6">
        <v>11438</v>
      </c>
      <c r="D9" s="6">
        <f t="shared" si="3"/>
        <v>10294.200000000001</v>
      </c>
      <c r="E9" s="3">
        <v>1.0169999999999999</v>
      </c>
      <c r="F9" s="3">
        <f t="shared" si="4"/>
        <v>1.0055000000000001</v>
      </c>
      <c r="G9" s="7">
        <f t="shared" si="5"/>
        <v>8421.4256061600008</v>
      </c>
      <c r="H9" s="7">
        <f t="shared" si="6"/>
        <v>421.07128030800004</v>
      </c>
      <c r="I9" s="7">
        <f t="shared" si="7"/>
        <v>176.84993772936002</v>
      </c>
      <c r="J9" s="7">
        <f t="shared" si="0"/>
        <v>476.22151231762069</v>
      </c>
      <c r="K9" s="8">
        <f t="shared" si="8"/>
        <v>9495.5683365149816</v>
      </c>
      <c r="L9" s="3">
        <v>6.6000000000000003E-2</v>
      </c>
      <c r="M9" s="3">
        <v>50</v>
      </c>
      <c r="N9" s="7">
        <f t="shared" si="1"/>
        <v>653.45965103848789</v>
      </c>
      <c r="O9" s="7">
        <f t="shared" si="2"/>
        <v>65.345965103848798</v>
      </c>
      <c r="P9" s="7">
        <f t="shared" si="9"/>
        <v>32.672982551924399</v>
      </c>
      <c r="Q9" s="3">
        <v>1</v>
      </c>
      <c r="R9" s="3">
        <v>1</v>
      </c>
      <c r="S9" s="3">
        <f t="shared" si="10"/>
        <v>0.05</v>
      </c>
      <c r="T9" s="8">
        <f>ROUND(((N9+O9+P9)/(12*Q9))*R9*(1+0), 1)</f>
        <v>62.6</v>
      </c>
      <c r="U9" s="8">
        <f t="shared" si="12"/>
        <v>65.73</v>
      </c>
    </row>
    <row r="10" spans="1:21" x14ac:dyDescent="0.35">
      <c r="A10" s="25">
        <v>3</v>
      </c>
      <c r="B10" s="26" t="s">
        <v>12</v>
      </c>
      <c r="C10" s="6">
        <v>10326</v>
      </c>
      <c r="D10" s="6">
        <f t="shared" si="3"/>
        <v>9293.4</v>
      </c>
      <c r="E10" s="3">
        <v>1.0169999999999999</v>
      </c>
      <c r="F10" s="3">
        <f t="shared" si="4"/>
        <v>1.0055000000000001</v>
      </c>
      <c r="G10" s="7">
        <f t="shared" si="5"/>
        <v>7602.69634632</v>
      </c>
      <c r="H10" s="7">
        <f t="shared" si="6"/>
        <v>380.13481731599995</v>
      </c>
      <c r="I10" s="7">
        <f t="shared" si="7"/>
        <v>159.65662327272</v>
      </c>
      <c r="J10" s="7">
        <f t="shared" si="0"/>
        <v>429.92335514878044</v>
      </c>
      <c r="K10" s="8">
        <f t="shared" si="8"/>
        <v>8572.4111420574991</v>
      </c>
      <c r="L10" s="3">
        <v>6.6000000000000003E-2</v>
      </c>
      <c r="M10" s="3">
        <v>50</v>
      </c>
      <c r="N10" s="7">
        <f t="shared" si="1"/>
        <v>589.93043859271063</v>
      </c>
      <c r="O10" s="7">
        <f t="shared" si="2"/>
        <v>58.993043859271069</v>
      </c>
      <c r="P10" s="7">
        <f t="shared" si="9"/>
        <v>29.496521929635534</v>
      </c>
      <c r="Q10" s="3">
        <v>1</v>
      </c>
      <c r="R10" s="3">
        <v>1</v>
      </c>
      <c r="S10" s="3">
        <f t="shared" si="10"/>
        <v>0.05</v>
      </c>
      <c r="T10" s="8">
        <f>ROUND(((N10+O10+P10)/(12*Q10))*R10*(1+0), 1)</f>
        <v>56.5</v>
      </c>
      <c r="U10" s="8">
        <f t="shared" si="12"/>
        <v>59.325000000000003</v>
      </c>
    </row>
    <row r="11" spans="1:21" x14ac:dyDescent="0.35">
      <c r="A11" s="24"/>
      <c r="B11" s="3" t="s">
        <v>11</v>
      </c>
      <c r="C11" s="6">
        <v>10806</v>
      </c>
      <c r="D11" s="6">
        <f t="shared" si="3"/>
        <v>9725.4</v>
      </c>
      <c r="E11" s="3">
        <v>1.0169999999999999</v>
      </c>
      <c r="F11" s="3">
        <f t="shared" si="4"/>
        <v>1.0055000000000001</v>
      </c>
      <c r="G11" s="7">
        <f t="shared" si="5"/>
        <v>7956.1046599199999</v>
      </c>
      <c r="H11" s="7">
        <f t="shared" si="6"/>
        <v>397.80523299599997</v>
      </c>
      <c r="I11" s="7">
        <f t="shared" si="7"/>
        <v>167.07819785831998</v>
      </c>
      <c r="J11" s="7">
        <f t="shared" si="0"/>
        <v>449.90817119288408</v>
      </c>
      <c r="K11" s="8">
        <f t="shared" si="8"/>
        <v>8970.8962619672038</v>
      </c>
      <c r="L11" s="3">
        <v>6.6000000000000003E-2</v>
      </c>
      <c r="M11" s="3">
        <v>50</v>
      </c>
      <c r="N11" s="7">
        <f t="shared" si="1"/>
        <v>617.35312022398148</v>
      </c>
      <c r="O11" s="7">
        <f t="shared" si="2"/>
        <v>61.735312022398148</v>
      </c>
      <c r="P11" s="7">
        <f t="shared" si="9"/>
        <v>30.867656011199074</v>
      </c>
      <c r="Q11" s="3">
        <v>1</v>
      </c>
      <c r="R11" s="3">
        <v>1</v>
      </c>
      <c r="S11" s="3">
        <f t="shared" si="10"/>
        <v>0.05</v>
      </c>
      <c r="T11" s="8">
        <f t="shared" ref="T11" si="13">ROUND(((N11+O11+P11)/(12*Q11))*R11*(1+0), 1)</f>
        <v>59.2</v>
      </c>
      <c r="U11" s="8">
        <f t="shared" si="12"/>
        <v>62.160000000000004</v>
      </c>
    </row>
    <row r="12" spans="1:21" x14ac:dyDescent="0.35">
      <c r="A12" s="24"/>
      <c r="B12" s="3" t="s">
        <v>13</v>
      </c>
      <c r="C12" s="6">
        <v>11339</v>
      </c>
      <c r="D12" s="6">
        <f t="shared" si="3"/>
        <v>10205.1</v>
      </c>
      <c r="E12" s="3">
        <v>1.0169999999999999</v>
      </c>
      <c r="F12" s="3">
        <f t="shared" si="4"/>
        <v>1.0055000000000001</v>
      </c>
      <c r="G12" s="7">
        <f t="shared" si="5"/>
        <v>8348.5351414800007</v>
      </c>
      <c r="H12" s="7">
        <f t="shared" si="6"/>
        <v>417.42675707400008</v>
      </c>
      <c r="I12" s="7">
        <f t="shared" si="7"/>
        <v>175.31923797108001</v>
      </c>
      <c r="J12" s="7">
        <f t="shared" si="0"/>
        <v>472.09964400852431</v>
      </c>
      <c r="K12" s="8">
        <f t="shared" si="8"/>
        <v>9413.3807805336037</v>
      </c>
      <c r="L12" s="3">
        <v>6.6000000000000003E-2</v>
      </c>
      <c r="M12" s="3">
        <v>50</v>
      </c>
      <c r="N12" s="7">
        <f t="shared" si="1"/>
        <v>647.80372295203813</v>
      </c>
      <c r="O12" s="7">
        <f t="shared" si="2"/>
        <v>64.780372295203819</v>
      </c>
      <c r="P12" s="7">
        <f t="shared" si="9"/>
        <v>32.390186147601909</v>
      </c>
      <c r="Q12" s="3">
        <v>1</v>
      </c>
      <c r="R12" s="3">
        <v>1</v>
      </c>
      <c r="S12" s="3">
        <f t="shared" si="10"/>
        <v>0.05</v>
      </c>
      <c r="T12" s="8">
        <f>ROUND(((N12+O12+P12)/(12*Q12))*R12*(1+0), 1)</f>
        <v>62.1</v>
      </c>
      <c r="U12" s="8">
        <f t="shared" si="12"/>
        <v>65.204999999999998</v>
      </c>
    </row>
    <row r="13" spans="1:21" x14ac:dyDescent="0.35">
      <c r="A13" s="24"/>
      <c r="B13" s="3" t="s">
        <v>9</v>
      </c>
      <c r="C13" s="6">
        <v>11993</v>
      </c>
      <c r="D13" s="6">
        <f t="shared" si="3"/>
        <v>10793.7</v>
      </c>
      <c r="E13" s="3">
        <v>1.0169999999999999</v>
      </c>
      <c r="F13" s="3">
        <f t="shared" si="4"/>
        <v>1.0055000000000001</v>
      </c>
      <c r="G13" s="7">
        <f t="shared" si="5"/>
        <v>8830.0539687600012</v>
      </c>
      <c r="H13" s="7">
        <f t="shared" si="6"/>
        <v>441.5026984380001</v>
      </c>
      <c r="I13" s="7">
        <f t="shared" si="7"/>
        <v>185.43113334396003</v>
      </c>
      <c r="J13" s="7">
        <f t="shared" si="0"/>
        <v>499.32895586861559</v>
      </c>
      <c r="K13" s="8">
        <f t="shared" si="8"/>
        <v>9956.316756410577</v>
      </c>
      <c r="L13" s="3">
        <v>6.6000000000000003E-2</v>
      </c>
      <c r="M13" s="3">
        <v>50</v>
      </c>
      <c r="N13" s="7">
        <f t="shared" si="1"/>
        <v>685.16712667464458</v>
      </c>
      <c r="O13" s="7">
        <f t="shared" si="2"/>
        <v>68.516712667464461</v>
      </c>
      <c r="P13" s="7">
        <f t="shared" si="9"/>
        <v>34.258356333732223</v>
      </c>
      <c r="Q13" s="3">
        <v>1</v>
      </c>
      <c r="R13" s="3">
        <v>1</v>
      </c>
      <c r="S13" s="3">
        <f t="shared" si="10"/>
        <v>0.05</v>
      </c>
      <c r="T13" s="8">
        <f t="shared" ref="T13:T29" si="14">ROUND(((N13+O13+P13)/(12*Q13))*R13*(1+0), 1)</f>
        <v>65.7</v>
      </c>
      <c r="U13" s="8">
        <f t="shared" si="12"/>
        <v>68.984999999999999</v>
      </c>
    </row>
    <row r="14" spans="1:21" x14ac:dyDescent="0.35">
      <c r="A14" s="25">
        <v>4</v>
      </c>
      <c r="B14" s="26" t="s">
        <v>14</v>
      </c>
      <c r="C14" s="6">
        <v>10817</v>
      </c>
      <c r="D14" s="6">
        <f t="shared" si="3"/>
        <v>9735.2999999999993</v>
      </c>
      <c r="E14" s="3">
        <v>1.0169999999999999</v>
      </c>
      <c r="F14" s="3">
        <f t="shared" si="4"/>
        <v>1.0055000000000001</v>
      </c>
      <c r="G14" s="7">
        <f t="shared" si="5"/>
        <v>7964.2036004399997</v>
      </c>
      <c r="H14" s="7">
        <f t="shared" si="6"/>
        <v>398.21018002199997</v>
      </c>
      <c r="I14" s="7">
        <f t="shared" si="7"/>
        <v>167.24827560924001</v>
      </c>
      <c r="J14" s="7">
        <f t="shared" si="0"/>
        <v>450.36615656056154</v>
      </c>
      <c r="K14" s="8">
        <f t="shared" si="8"/>
        <v>8980.0282126318016</v>
      </c>
      <c r="L14" s="3">
        <v>6.6000000000000003E-2</v>
      </c>
      <c r="M14" s="3">
        <v>50</v>
      </c>
      <c r="N14" s="7">
        <f t="shared" si="1"/>
        <v>617.98155667803144</v>
      </c>
      <c r="O14" s="7">
        <f t="shared" si="2"/>
        <v>61.798155667803144</v>
      </c>
      <c r="P14" s="7">
        <f t="shared" si="9"/>
        <v>30.899077833901575</v>
      </c>
      <c r="Q14" s="3">
        <v>1</v>
      </c>
      <c r="R14" s="3">
        <v>1</v>
      </c>
      <c r="S14" s="3">
        <f t="shared" si="10"/>
        <v>0.05</v>
      </c>
      <c r="T14" s="8">
        <f t="shared" si="14"/>
        <v>59.2</v>
      </c>
      <c r="U14" s="8">
        <f t="shared" si="12"/>
        <v>62.160000000000004</v>
      </c>
    </row>
    <row r="15" spans="1:21" x14ac:dyDescent="0.35">
      <c r="A15" s="24"/>
      <c r="B15" s="3" t="s">
        <v>11</v>
      </c>
      <c r="C15" s="6">
        <v>11126</v>
      </c>
      <c r="D15" s="6">
        <f t="shared" si="3"/>
        <v>10013.4</v>
      </c>
      <c r="E15" s="3">
        <v>1.0169999999999999</v>
      </c>
      <c r="F15" s="3">
        <f t="shared" si="4"/>
        <v>1.0055000000000001</v>
      </c>
      <c r="G15" s="7">
        <f t="shared" si="5"/>
        <v>8191.7102023199986</v>
      </c>
      <c r="H15" s="7">
        <f t="shared" si="6"/>
        <v>409.58551011599991</v>
      </c>
      <c r="I15" s="7">
        <f t="shared" si="7"/>
        <v>172.02591424871997</v>
      </c>
      <c r="J15" s="7">
        <f t="shared" si="0"/>
        <v>463.23138188895314</v>
      </c>
      <c r="K15" s="8">
        <f t="shared" si="8"/>
        <v>9236.55300857367</v>
      </c>
      <c r="L15" s="3">
        <v>6.6000000000000003E-2</v>
      </c>
      <c r="M15" s="3">
        <v>50</v>
      </c>
      <c r="N15" s="7">
        <f t="shared" si="1"/>
        <v>635.63490797816155</v>
      </c>
      <c r="O15" s="7">
        <f t="shared" si="2"/>
        <v>63.563490797816158</v>
      </c>
      <c r="P15" s="7">
        <f t="shared" si="9"/>
        <v>31.781745398908079</v>
      </c>
      <c r="Q15" s="3">
        <v>1</v>
      </c>
      <c r="R15" s="3">
        <v>1</v>
      </c>
      <c r="S15" s="3">
        <f t="shared" si="10"/>
        <v>0.05</v>
      </c>
      <c r="T15" s="8">
        <f t="shared" si="14"/>
        <v>60.9</v>
      </c>
      <c r="U15" s="8">
        <f t="shared" si="12"/>
        <v>63.945</v>
      </c>
    </row>
    <row r="16" spans="1:21" x14ac:dyDescent="0.35">
      <c r="A16" s="24"/>
      <c r="B16" s="3" t="s">
        <v>8</v>
      </c>
      <c r="C16" s="6">
        <v>11494</v>
      </c>
      <c r="D16" s="6">
        <f t="shared" si="3"/>
        <v>10344.6</v>
      </c>
      <c r="E16" s="3">
        <v>1.0169999999999999</v>
      </c>
      <c r="F16" s="3">
        <f t="shared" si="4"/>
        <v>1.0055000000000001</v>
      </c>
      <c r="G16" s="7">
        <f t="shared" si="5"/>
        <v>8462.6565760800004</v>
      </c>
      <c r="H16" s="7">
        <f t="shared" si="6"/>
        <v>423.13282880400004</v>
      </c>
      <c r="I16" s="7">
        <f t="shared" si="7"/>
        <v>177.71578809768002</v>
      </c>
      <c r="J16" s="7">
        <f t="shared" si="0"/>
        <v>478.55307418943272</v>
      </c>
      <c r="K16" s="8">
        <f t="shared" si="8"/>
        <v>9542.0582671711127</v>
      </c>
      <c r="L16" s="3">
        <v>6.6000000000000003E-2</v>
      </c>
      <c r="M16" s="3">
        <v>50</v>
      </c>
      <c r="N16" s="7">
        <f t="shared" si="1"/>
        <v>656.65896389546936</v>
      </c>
      <c r="O16" s="7">
        <f t="shared" si="2"/>
        <v>65.665896389546944</v>
      </c>
      <c r="P16" s="7">
        <f t="shared" si="9"/>
        <v>32.832948194773465</v>
      </c>
      <c r="Q16" s="3">
        <v>1</v>
      </c>
      <c r="R16" s="3">
        <v>1</v>
      </c>
      <c r="S16" s="3">
        <f t="shared" si="10"/>
        <v>0.05</v>
      </c>
      <c r="T16" s="8">
        <f t="shared" si="14"/>
        <v>62.9</v>
      </c>
      <c r="U16" s="8">
        <f t="shared" si="12"/>
        <v>66.045000000000002</v>
      </c>
    </row>
    <row r="17" spans="1:21" x14ac:dyDescent="0.35">
      <c r="A17" s="24"/>
      <c r="B17" s="3" t="s">
        <v>9</v>
      </c>
      <c r="C17" s="6">
        <v>11971</v>
      </c>
      <c r="D17" s="6">
        <f t="shared" si="3"/>
        <v>10773.9</v>
      </c>
      <c r="E17" s="3">
        <v>1.0169999999999999</v>
      </c>
      <c r="F17" s="3">
        <f t="shared" si="4"/>
        <v>1.0055000000000001</v>
      </c>
      <c r="G17" s="7">
        <f t="shared" si="5"/>
        <v>8813.8560877199998</v>
      </c>
      <c r="H17" s="7">
        <f t="shared" si="6"/>
        <v>440.69280438599998</v>
      </c>
      <c r="I17" s="7">
        <f t="shared" si="7"/>
        <v>185.09097784212</v>
      </c>
      <c r="J17" s="7">
        <f t="shared" si="0"/>
        <v>498.41298513326075</v>
      </c>
      <c r="K17" s="8">
        <f t="shared" si="8"/>
        <v>9938.0528550813797</v>
      </c>
      <c r="L17" s="3">
        <v>6.6000000000000003E-2</v>
      </c>
      <c r="M17" s="3">
        <v>50</v>
      </c>
      <c r="N17" s="7">
        <f t="shared" si="1"/>
        <v>683.91025376654454</v>
      </c>
      <c r="O17" s="7">
        <f t="shared" si="2"/>
        <v>68.391025376654454</v>
      </c>
      <c r="P17" s="7">
        <f t="shared" si="9"/>
        <v>34.195512688327227</v>
      </c>
      <c r="Q17" s="3">
        <v>1</v>
      </c>
      <c r="R17" s="3">
        <v>1</v>
      </c>
      <c r="S17" s="3">
        <f t="shared" si="10"/>
        <v>0.05</v>
      </c>
      <c r="T17" s="8">
        <f t="shared" si="14"/>
        <v>65.5</v>
      </c>
      <c r="U17" s="8">
        <f t="shared" si="12"/>
        <v>68.775000000000006</v>
      </c>
    </row>
    <row r="18" spans="1:21" x14ac:dyDescent="0.35">
      <c r="A18" s="25">
        <v>5</v>
      </c>
      <c r="B18" s="26" t="s">
        <v>15</v>
      </c>
      <c r="C18" s="6">
        <v>12050</v>
      </c>
      <c r="D18" s="6">
        <f t="shared" si="3"/>
        <v>10845</v>
      </c>
      <c r="E18" s="3">
        <v>1.0169999999999999</v>
      </c>
      <c r="F18" s="3">
        <f t="shared" si="4"/>
        <v>1.0055000000000001</v>
      </c>
      <c r="G18" s="7">
        <f t="shared" si="5"/>
        <v>8872.0212060000013</v>
      </c>
      <c r="H18" s="7">
        <f t="shared" si="6"/>
        <v>443.60106030000009</v>
      </c>
      <c r="I18" s="7">
        <f t="shared" si="7"/>
        <v>186.31244532600002</v>
      </c>
      <c r="J18" s="7">
        <f t="shared" si="0"/>
        <v>501.7021527738529</v>
      </c>
      <c r="K18" s="8">
        <f t="shared" si="8"/>
        <v>10003.636864399854</v>
      </c>
      <c r="L18" s="3">
        <v>6.6000000000000003E-2</v>
      </c>
      <c r="M18" s="3">
        <v>50</v>
      </c>
      <c r="N18" s="7">
        <f t="shared" si="1"/>
        <v>688.42357011835793</v>
      </c>
      <c r="O18" s="7">
        <f t="shared" si="2"/>
        <v>68.842357011835801</v>
      </c>
      <c r="P18" s="7">
        <f t="shared" si="9"/>
        <v>34.421178505917894</v>
      </c>
      <c r="Q18" s="3">
        <v>1</v>
      </c>
      <c r="R18" s="3">
        <v>1</v>
      </c>
      <c r="S18" s="3">
        <f t="shared" si="10"/>
        <v>0.05</v>
      </c>
      <c r="T18" s="8">
        <f t="shared" si="14"/>
        <v>66</v>
      </c>
      <c r="U18" s="8">
        <f t="shared" si="12"/>
        <v>69.3</v>
      </c>
    </row>
    <row r="19" spans="1:21" x14ac:dyDescent="0.35">
      <c r="A19" s="24"/>
      <c r="B19" s="3" t="s">
        <v>11</v>
      </c>
      <c r="C19" s="6">
        <v>12225</v>
      </c>
      <c r="D19" s="6">
        <f t="shared" si="3"/>
        <v>11002.5</v>
      </c>
      <c r="E19" s="3">
        <v>1.0169999999999999</v>
      </c>
      <c r="F19" s="3">
        <f t="shared" si="4"/>
        <v>1.0055000000000001</v>
      </c>
      <c r="G19" s="7">
        <f t="shared" si="5"/>
        <v>9000.8679870000014</v>
      </c>
      <c r="H19" s="7">
        <f t="shared" si="6"/>
        <v>450.04339935000013</v>
      </c>
      <c r="I19" s="7">
        <f t="shared" si="7"/>
        <v>189.01822772700004</v>
      </c>
      <c r="J19" s="7">
        <f t="shared" si="0"/>
        <v>508.98828362326577</v>
      </c>
      <c r="K19" s="8">
        <f t="shared" si="8"/>
        <v>10148.917897700268</v>
      </c>
      <c r="L19" s="3">
        <v>6.6000000000000003E-2</v>
      </c>
      <c r="M19" s="3">
        <v>50</v>
      </c>
      <c r="N19" s="7">
        <f t="shared" si="1"/>
        <v>698.42142279642553</v>
      </c>
      <c r="O19" s="7">
        <f t="shared" si="2"/>
        <v>69.842142279642559</v>
      </c>
      <c r="P19" s="7">
        <f t="shared" si="9"/>
        <v>34.921071139821279</v>
      </c>
      <c r="Q19" s="3">
        <v>1</v>
      </c>
      <c r="R19" s="3">
        <v>1</v>
      </c>
      <c r="S19" s="3">
        <f t="shared" si="10"/>
        <v>0.05</v>
      </c>
      <c r="T19" s="8">
        <f t="shared" si="14"/>
        <v>66.900000000000006</v>
      </c>
      <c r="U19" s="8">
        <f t="shared" si="12"/>
        <v>70.245000000000005</v>
      </c>
    </row>
    <row r="20" spans="1:21" x14ac:dyDescent="0.35">
      <c r="A20" s="24"/>
      <c r="B20" s="3" t="s">
        <v>8</v>
      </c>
      <c r="C20" s="6">
        <v>12458</v>
      </c>
      <c r="D20" s="6">
        <f t="shared" si="3"/>
        <v>11212.2</v>
      </c>
      <c r="E20" s="3">
        <v>1.0169999999999999</v>
      </c>
      <c r="F20" s="3">
        <f t="shared" si="4"/>
        <v>1.0055000000000001</v>
      </c>
      <c r="G20" s="7">
        <f t="shared" si="5"/>
        <v>9172.4182725600003</v>
      </c>
      <c r="H20" s="7">
        <f t="shared" si="6"/>
        <v>458.62091362799998</v>
      </c>
      <c r="I20" s="7">
        <f t="shared" si="7"/>
        <v>192.62078372375998</v>
      </c>
      <c r="J20" s="7">
        <f t="shared" si="0"/>
        <v>518.68924641134095</v>
      </c>
      <c r="K20" s="8">
        <f t="shared" si="8"/>
        <v>10342.3492163231</v>
      </c>
      <c r="L20" s="3">
        <v>6.6000000000000003E-2</v>
      </c>
      <c r="M20" s="3">
        <v>50</v>
      </c>
      <c r="N20" s="7">
        <f t="shared" si="1"/>
        <v>711.73284950493792</v>
      </c>
      <c r="O20" s="7">
        <f t="shared" si="2"/>
        <v>71.173284950493795</v>
      </c>
      <c r="P20" s="7">
        <f t="shared" si="9"/>
        <v>35.586642475246897</v>
      </c>
      <c r="Q20" s="3">
        <v>1</v>
      </c>
      <c r="R20" s="3">
        <v>1</v>
      </c>
      <c r="S20" s="3">
        <f t="shared" si="10"/>
        <v>0.05</v>
      </c>
      <c r="T20" s="8">
        <f t="shared" si="14"/>
        <v>68.2</v>
      </c>
      <c r="U20" s="8">
        <f t="shared" si="12"/>
        <v>71.61</v>
      </c>
    </row>
    <row r="21" spans="1:21" x14ac:dyDescent="0.35">
      <c r="A21" s="24"/>
      <c r="B21" s="3" t="s">
        <v>9</v>
      </c>
      <c r="C21" s="6">
        <v>12786</v>
      </c>
      <c r="D21" s="6">
        <f t="shared" si="3"/>
        <v>11507.4</v>
      </c>
      <c r="E21" s="3">
        <v>1.0169999999999999</v>
      </c>
      <c r="F21" s="3">
        <f t="shared" si="4"/>
        <v>1.0055000000000001</v>
      </c>
      <c r="G21" s="7">
        <f t="shared" si="5"/>
        <v>9413.9139535199993</v>
      </c>
      <c r="H21" s="7">
        <f t="shared" si="6"/>
        <v>470.69569767600001</v>
      </c>
      <c r="I21" s="7">
        <f t="shared" si="7"/>
        <v>197.69219302391997</v>
      </c>
      <c r="J21" s="7">
        <f t="shared" si="0"/>
        <v>532.34553737481178</v>
      </c>
      <c r="K21" s="8">
        <f t="shared" si="8"/>
        <v>10614.64738159473</v>
      </c>
      <c r="L21" s="3">
        <v>6.6000000000000003E-2</v>
      </c>
      <c r="M21" s="3">
        <v>50</v>
      </c>
      <c r="N21" s="7">
        <f t="shared" si="1"/>
        <v>730.47168195297286</v>
      </c>
      <c r="O21" s="7">
        <f t="shared" si="2"/>
        <v>73.047168195297289</v>
      </c>
      <c r="P21" s="7">
        <f t="shared" si="9"/>
        <v>36.523584097648644</v>
      </c>
      <c r="Q21" s="3">
        <v>1</v>
      </c>
      <c r="R21" s="3">
        <v>1</v>
      </c>
      <c r="S21" s="3">
        <f t="shared" si="10"/>
        <v>0.05</v>
      </c>
      <c r="T21" s="8">
        <f t="shared" si="14"/>
        <v>70</v>
      </c>
      <c r="U21" s="8">
        <f t="shared" si="12"/>
        <v>73.5</v>
      </c>
    </row>
    <row r="22" spans="1:21" x14ac:dyDescent="0.35">
      <c r="A22" s="25">
        <v>6</v>
      </c>
      <c r="B22" s="26" t="s">
        <v>16</v>
      </c>
      <c r="C22" s="6">
        <v>13407</v>
      </c>
      <c r="D22" s="6">
        <f t="shared" si="3"/>
        <v>12066.3</v>
      </c>
      <c r="E22" s="3">
        <v>1.0169999999999999</v>
      </c>
      <c r="F22" s="3">
        <f t="shared" si="4"/>
        <v>1.0055000000000001</v>
      </c>
      <c r="G22" s="7">
        <f t="shared" si="5"/>
        <v>9871.1359592400004</v>
      </c>
      <c r="H22" s="7">
        <f t="shared" si="6"/>
        <v>493.55679796199996</v>
      </c>
      <c r="I22" s="7">
        <f t="shared" si="7"/>
        <v>207.29385514403998</v>
      </c>
      <c r="J22" s="7">
        <f t="shared" si="0"/>
        <v>558.200893131871</v>
      </c>
      <c r="K22" s="8">
        <f t="shared" si="8"/>
        <v>11130.18750547791</v>
      </c>
      <c r="L22" s="3">
        <v>6.6000000000000003E-2</v>
      </c>
      <c r="M22" s="3">
        <v>50</v>
      </c>
      <c r="N22" s="7">
        <f t="shared" si="1"/>
        <v>765.94977631342931</v>
      </c>
      <c r="O22" s="7">
        <f t="shared" si="2"/>
        <v>76.594977631342928</v>
      </c>
      <c r="P22" s="7">
        <f t="shared" si="9"/>
        <v>38.297488815671471</v>
      </c>
      <c r="Q22" s="3">
        <v>1</v>
      </c>
      <c r="R22" s="3">
        <v>1</v>
      </c>
      <c r="S22" s="3">
        <f t="shared" si="10"/>
        <v>0.05</v>
      </c>
      <c r="T22" s="8">
        <f t="shared" si="14"/>
        <v>73.400000000000006</v>
      </c>
      <c r="U22" s="8">
        <f t="shared" si="12"/>
        <v>77.070000000000007</v>
      </c>
    </row>
    <row r="23" spans="1:21" x14ac:dyDescent="0.35">
      <c r="A23" s="24"/>
      <c r="B23" s="3" t="s">
        <v>11</v>
      </c>
      <c r="C23" s="6">
        <v>13509</v>
      </c>
      <c r="D23" s="6">
        <f t="shared" si="3"/>
        <v>12158.1</v>
      </c>
      <c r="E23" s="3">
        <v>1.0169999999999999</v>
      </c>
      <c r="F23" s="3">
        <f t="shared" si="4"/>
        <v>1.0055000000000001</v>
      </c>
      <c r="G23" s="7">
        <f t="shared" si="5"/>
        <v>9946.2352258800001</v>
      </c>
      <c r="H23" s="7">
        <f t="shared" si="6"/>
        <v>497.31176129400001</v>
      </c>
      <c r="I23" s="7">
        <f t="shared" si="7"/>
        <v>208.87093974348002</v>
      </c>
      <c r="J23" s="7">
        <f t="shared" si="0"/>
        <v>562.44766654124305</v>
      </c>
      <c r="K23" s="8">
        <f t="shared" si="8"/>
        <v>11214.865593458722</v>
      </c>
      <c r="L23" s="3">
        <v>6.6000000000000003E-2</v>
      </c>
      <c r="M23" s="3">
        <v>50</v>
      </c>
      <c r="N23" s="7">
        <f t="shared" si="1"/>
        <v>771.77709616007439</v>
      </c>
      <c r="O23" s="7">
        <f t="shared" si="2"/>
        <v>77.177709616007448</v>
      </c>
      <c r="P23" s="7">
        <f t="shared" si="9"/>
        <v>38.588854808003724</v>
      </c>
      <c r="Q23" s="3">
        <v>1</v>
      </c>
      <c r="R23" s="3">
        <v>1</v>
      </c>
      <c r="S23" s="3">
        <f t="shared" si="10"/>
        <v>0.05</v>
      </c>
      <c r="T23" s="8">
        <f t="shared" si="14"/>
        <v>74</v>
      </c>
      <c r="U23" s="8">
        <f t="shared" si="12"/>
        <v>77.7</v>
      </c>
    </row>
    <row r="24" spans="1:21" x14ac:dyDescent="0.35">
      <c r="A24" s="24"/>
      <c r="B24" s="3" t="s">
        <v>13</v>
      </c>
      <c r="C24" s="6">
        <v>13664</v>
      </c>
      <c r="D24" s="6">
        <f t="shared" si="3"/>
        <v>12297.6</v>
      </c>
      <c r="E24" s="3">
        <v>1.0169999999999999</v>
      </c>
      <c r="F24" s="3">
        <f t="shared" si="4"/>
        <v>1.0055000000000001</v>
      </c>
      <c r="G24" s="7">
        <f t="shared" si="5"/>
        <v>10060.356660480002</v>
      </c>
      <c r="H24" s="7">
        <f t="shared" si="6"/>
        <v>503.01783302400008</v>
      </c>
      <c r="I24" s="7">
        <f t="shared" si="7"/>
        <v>211.26748987008003</v>
      </c>
      <c r="J24" s="7">
        <f t="shared" si="0"/>
        <v>568.90109672215158</v>
      </c>
      <c r="K24" s="8">
        <f t="shared" si="8"/>
        <v>11343.543080096233</v>
      </c>
      <c r="L24" s="3">
        <v>6.6000000000000003E-2</v>
      </c>
      <c r="M24" s="3">
        <v>50</v>
      </c>
      <c r="N24" s="7">
        <f t="shared" si="1"/>
        <v>780.63233710350573</v>
      </c>
      <c r="O24" s="7">
        <f t="shared" si="2"/>
        <v>78.063233710350573</v>
      </c>
      <c r="P24" s="7">
        <f t="shared" si="9"/>
        <v>39.031616855175287</v>
      </c>
      <c r="Q24" s="3">
        <v>1</v>
      </c>
      <c r="R24" s="3">
        <v>1</v>
      </c>
      <c r="S24" s="3">
        <f t="shared" si="10"/>
        <v>0.05</v>
      </c>
      <c r="T24" s="8">
        <f t="shared" si="14"/>
        <v>74.8</v>
      </c>
      <c r="U24" s="8">
        <f t="shared" si="12"/>
        <v>78.540000000000006</v>
      </c>
    </row>
    <row r="25" spans="1:21" x14ac:dyDescent="0.35">
      <c r="A25" s="24"/>
      <c r="B25" s="3" t="s">
        <v>9</v>
      </c>
      <c r="C25" s="6">
        <v>13909</v>
      </c>
      <c r="D25" s="6">
        <f t="shared" si="3"/>
        <v>12518.1</v>
      </c>
      <c r="E25" s="3">
        <v>1.0169999999999999</v>
      </c>
      <c r="F25" s="3">
        <f t="shared" si="4"/>
        <v>1.0055000000000001</v>
      </c>
      <c r="G25" s="7">
        <f t="shared" si="5"/>
        <v>10240.742153880001</v>
      </c>
      <c r="H25" s="7">
        <f t="shared" si="6"/>
        <v>512.03710769400004</v>
      </c>
      <c r="I25" s="7">
        <f t="shared" si="7"/>
        <v>215.05558523147999</v>
      </c>
      <c r="J25" s="7">
        <f t="shared" si="0"/>
        <v>579.10167991132926</v>
      </c>
      <c r="K25" s="8">
        <f t="shared" si="8"/>
        <v>11546.936526716809</v>
      </c>
      <c r="L25" s="3">
        <v>6.6000000000000003E-2</v>
      </c>
      <c r="M25" s="3">
        <v>50</v>
      </c>
      <c r="N25" s="7">
        <f t="shared" si="1"/>
        <v>794.62933085280008</v>
      </c>
      <c r="O25" s="7">
        <f t="shared" si="2"/>
        <v>79.462933085280014</v>
      </c>
      <c r="P25" s="7">
        <f t="shared" si="9"/>
        <v>39.731466542640007</v>
      </c>
      <c r="Q25" s="3">
        <v>1</v>
      </c>
      <c r="R25" s="3">
        <v>1</v>
      </c>
      <c r="S25" s="3">
        <f t="shared" si="10"/>
        <v>0.05</v>
      </c>
      <c r="T25" s="8">
        <f t="shared" si="14"/>
        <v>76.2</v>
      </c>
      <c r="U25" s="8">
        <f t="shared" si="12"/>
        <v>80.010000000000005</v>
      </c>
    </row>
    <row r="26" spans="1:21" x14ac:dyDescent="0.35">
      <c r="A26" s="25">
        <v>7</v>
      </c>
      <c r="B26" s="26" t="s">
        <v>17</v>
      </c>
      <c r="C26" s="6">
        <v>14077</v>
      </c>
      <c r="D26" s="6">
        <f t="shared" si="3"/>
        <v>12669.3</v>
      </c>
      <c r="E26" s="3">
        <v>1.0169999999999999</v>
      </c>
      <c r="F26" s="3">
        <f t="shared" si="4"/>
        <v>1.0055000000000001</v>
      </c>
      <c r="G26" s="7">
        <f t="shared" si="5"/>
        <v>10364.435063639999</v>
      </c>
      <c r="H26" s="7">
        <f t="shared" si="6"/>
        <v>518.22175318199993</v>
      </c>
      <c r="I26" s="7">
        <f t="shared" si="7"/>
        <v>217.65313633644001</v>
      </c>
      <c r="J26" s="7">
        <f t="shared" si="0"/>
        <v>586.09636552676568</v>
      </c>
      <c r="K26" s="8">
        <f t="shared" si="8"/>
        <v>11686.406318685205</v>
      </c>
      <c r="L26" s="3">
        <v>6.6000000000000003E-2</v>
      </c>
      <c r="M26" s="3">
        <v>50</v>
      </c>
      <c r="N26" s="7">
        <f t="shared" si="1"/>
        <v>804.2272694237447</v>
      </c>
      <c r="O26" s="7">
        <f t="shared" si="2"/>
        <v>80.422726942374481</v>
      </c>
      <c r="P26" s="7">
        <f t="shared" si="9"/>
        <v>40.211363471187234</v>
      </c>
      <c r="Q26" s="3">
        <v>1</v>
      </c>
      <c r="R26" s="3">
        <v>1</v>
      </c>
      <c r="S26" s="3">
        <f t="shared" si="10"/>
        <v>0.05</v>
      </c>
      <c r="T26" s="8">
        <f t="shared" si="14"/>
        <v>77.099999999999994</v>
      </c>
      <c r="U26" s="8">
        <f t="shared" si="12"/>
        <v>80.954999999999998</v>
      </c>
    </row>
    <row r="27" spans="1:21" x14ac:dyDescent="0.35">
      <c r="A27" s="24"/>
      <c r="B27" s="3" t="s">
        <v>11</v>
      </c>
      <c r="C27" s="6">
        <v>14136</v>
      </c>
      <c r="D27" s="6">
        <f t="shared" si="3"/>
        <v>12722.4</v>
      </c>
      <c r="E27" s="3">
        <v>1.0169999999999999</v>
      </c>
      <c r="F27" s="3">
        <f t="shared" si="4"/>
        <v>1.0055000000000001</v>
      </c>
      <c r="G27" s="7">
        <f t="shared" si="5"/>
        <v>10407.87483552</v>
      </c>
      <c r="H27" s="7">
        <f t="shared" si="6"/>
        <v>520.39374177600007</v>
      </c>
      <c r="I27" s="7">
        <f t="shared" si="7"/>
        <v>218.56537154592002</v>
      </c>
      <c r="J27" s="7">
        <f t="shared" si="0"/>
        <v>588.55283249885338</v>
      </c>
      <c r="K27" s="8">
        <f t="shared" si="8"/>
        <v>11735.386781340774</v>
      </c>
      <c r="L27" s="3">
        <v>6.6000000000000003E-2</v>
      </c>
      <c r="M27" s="3">
        <v>50</v>
      </c>
      <c r="N27" s="7">
        <f t="shared" si="1"/>
        <v>807.59797404092183</v>
      </c>
      <c r="O27" s="7">
        <f t="shared" si="2"/>
        <v>80.759797404092183</v>
      </c>
      <c r="P27" s="7">
        <f t="shared" si="9"/>
        <v>40.379898702046091</v>
      </c>
      <c r="Q27" s="3">
        <v>1</v>
      </c>
      <c r="R27" s="3">
        <v>1</v>
      </c>
      <c r="S27" s="3">
        <f t="shared" si="10"/>
        <v>0.05</v>
      </c>
      <c r="T27" s="8">
        <f t="shared" si="14"/>
        <v>77.400000000000006</v>
      </c>
      <c r="U27" s="8">
        <f t="shared" si="12"/>
        <v>81.27000000000001</v>
      </c>
    </row>
    <row r="28" spans="1:21" x14ac:dyDescent="0.35">
      <c r="A28" s="24"/>
      <c r="B28" s="3" t="s">
        <v>8</v>
      </c>
      <c r="C28" s="6">
        <v>14243</v>
      </c>
      <c r="D28" s="6">
        <f t="shared" si="3"/>
        <v>12818.7</v>
      </c>
      <c r="E28" s="3">
        <v>1.0169999999999999</v>
      </c>
      <c r="F28" s="3">
        <f t="shared" si="4"/>
        <v>1.0055000000000001</v>
      </c>
      <c r="G28" s="7">
        <f t="shared" si="5"/>
        <v>10486.655438760001</v>
      </c>
      <c r="H28" s="7">
        <f t="shared" si="6"/>
        <v>524.33277193800006</v>
      </c>
      <c r="I28" s="7">
        <f t="shared" si="7"/>
        <v>220.21976421396002</v>
      </c>
      <c r="J28" s="7">
        <f t="shared" si="0"/>
        <v>593.00778107535155</v>
      </c>
      <c r="K28" s="8">
        <f t="shared" si="8"/>
        <v>11824.215755987312</v>
      </c>
      <c r="L28" s="3">
        <v>6.6000000000000003E-2</v>
      </c>
      <c r="M28" s="3">
        <v>50</v>
      </c>
      <c r="N28" s="7">
        <f t="shared" si="1"/>
        <v>813.71094682122589</v>
      </c>
      <c r="O28" s="7">
        <f t="shared" si="2"/>
        <v>81.371094682122589</v>
      </c>
      <c r="P28" s="7">
        <f t="shared" si="9"/>
        <v>40.685547341061294</v>
      </c>
      <c r="Q28" s="3">
        <v>1</v>
      </c>
      <c r="R28" s="3">
        <v>1</v>
      </c>
      <c r="S28" s="3">
        <f t="shared" si="10"/>
        <v>0.05</v>
      </c>
      <c r="T28" s="8">
        <f t="shared" si="14"/>
        <v>78</v>
      </c>
      <c r="U28" s="8">
        <f t="shared" si="12"/>
        <v>81.900000000000006</v>
      </c>
    </row>
    <row r="29" spans="1:21" x14ac:dyDescent="0.35">
      <c r="A29" s="24"/>
      <c r="B29" s="3" t="s">
        <v>9</v>
      </c>
      <c r="C29" s="6">
        <v>14426</v>
      </c>
      <c r="D29" s="6">
        <f t="shared" si="3"/>
        <v>12983.4</v>
      </c>
      <c r="E29" s="3">
        <v>1.0169999999999999</v>
      </c>
      <c r="F29" s="3">
        <f t="shared" si="4"/>
        <v>1.0055000000000001</v>
      </c>
      <c r="G29" s="7">
        <f t="shared" si="5"/>
        <v>10621.392358320001</v>
      </c>
      <c r="H29" s="7">
        <f t="shared" si="6"/>
        <v>531.06961791600008</v>
      </c>
      <c r="I29" s="7">
        <f t="shared" si="7"/>
        <v>223.04923952472004</v>
      </c>
      <c r="J29" s="7">
        <f t="shared" si="0"/>
        <v>600.6269921921662</v>
      </c>
      <c r="K29" s="8">
        <f t="shared" si="8"/>
        <v>11976.138207952888</v>
      </c>
      <c r="L29" s="3">
        <v>6.6000000000000003E-2</v>
      </c>
      <c r="M29" s="3">
        <v>50</v>
      </c>
      <c r="N29" s="7">
        <f t="shared" si="1"/>
        <v>824.1658441931479</v>
      </c>
      <c r="O29" s="7">
        <f t="shared" si="2"/>
        <v>82.416584419314802</v>
      </c>
      <c r="P29" s="7">
        <f t="shared" si="9"/>
        <v>41.208292209657394</v>
      </c>
      <c r="Q29" s="3">
        <v>1</v>
      </c>
      <c r="R29" s="3">
        <v>1</v>
      </c>
      <c r="S29" s="3">
        <f t="shared" si="10"/>
        <v>0.05</v>
      </c>
      <c r="T29" s="8">
        <f t="shared" si="14"/>
        <v>79</v>
      </c>
      <c r="U29" s="8">
        <f t="shared" si="12"/>
        <v>82.95</v>
      </c>
    </row>
  </sheetData>
  <mergeCells count="1">
    <mergeCell ref="T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tabSelected="1" topLeftCell="B1" zoomScale="85" zoomScaleNormal="85" workbookViewId="0">
      <selection activeCell="N25" sqref="N25"/>
    </sheetView>
  </sheetViews>
  <sheetFormatPr defaultRowHeight="15.5" x14ac:dyDescent="0.35"/>
  <cols>
    <col min="1" max="1" width="6.58203125" style="23" customWidth="1"/>
    <col min="2" max="2" width="33.58203125" customWidth="1"/>
    <col min="3" max="3" width="12.75" customWidth="1"/>
    <col min="4" max="4" width="12" customWidth="1"/>
    <col min="5" max="6" width="9" customWidth="1"/>
    <col min="7" max="7" width="12.08203125" customWidth="1"/>
    <col min="8" max="8" width="9" customWidth="1"/>
    <col min="9" max="9" width="10.83203125" customWidth="1"/>
    <col min="10" max="10" width="13.25" customWidth="1"/>
    <col min="11" max="18" width="9" customWidth="1"/>
    <col min="19" max="19" width="9.08203125" style="1" customWidth="1"/>
    <col min="20" max="20" width="9.25" customWidth="1"/>
  </cols>
  <sheetData>
    <row r="2" spans="1:20" ht="240" x14ac:dyDescent="0.35">
      <c r="A2" s="28" t="s">
        <v>56</v>
      </c>
      <c r="B2" s="28" t="s">
        <v>57</v>
      </c>
      <c r="C2" s="11" t="s">
        <v>58</v>
      </c>
      <c r="D2" s="11" t="s">
        <v>55</v>
      </c>
      <c r="E2" s="12" t="s">
        <v>18</v>
      </c>
      <c r="F2" s="12" t="s">
        <v>1</v>
      </c>
      <c r="G2" s="13" t="s">
        <v>2</v>
      </c>
      <c r="H2" s="13" t="s">
        <v>4</v>
      </c>
      <c r="I2" s="13" t="s">
        <v>5</v>
      </c>
      <c r="J2" s="13" t="s">
        <v>21</v>
      </c>
      <c r="K2" s="14" t="s">
        <v>19</v>
      </c>
      <c r="L2" s="13" t="s">
        <v>20</v>
      </c>
      <c r="M2" s="13" t="s">
        <v>22</v>
      </c>
      <c r="N2" s="13" t="s">
        <v>23</v>
      </c>
      <c r="O2" s="13" t="s">
        <v>24</v>
      </c>
      <c r="P2" s="12" t="s">
        <v>28</v>
      </c>
      <c r="Q2" s="14" t="s">
        <v>25</v>
      </c>
      <c r="R2" s="14" t="s">
        <v>26</v>
      </c>
      <c r="S2" s="34" t="s">
        <v>27</v>
      </c>
      <c r="T2" s="35"/>
    </row>
    <row r="3" spans="1:20" ht="30" x14ac:dyDescent="0.35">
      <c r="A3" s="24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9"/>
      <c r="S3" s="27" t="s">
        <v>39</v>
      </c>
      <c r="T3" s="27" t="s">
        <v>40</v>
      </c>
    </row>
    <row r="4" spans="1:20" x14ac:dyDescent="0.35">
      <c r="A4" s="24">
        <v>1</v>
      </c>
      <c r="B4" s="3" t="s">
        <v>29</v>
      </c>
      <c r="C4" s="6">
        <v>2026</v>
      </c>
      <c r="D4" s="6">
        <f>C4*90/100</f>
        <v>1823.4</v>
      </c>
      <c r="E4" s="3">
        <v>1.0169999999999999</v>
      </c>
      <c r="F4" s="3">
        <f>100.55/100</f>
        <v>1.0055000000000001</v>
      </c>
      <c r="G4" s="7">
        <f>D4*E4*F4</f>
        <v>1864.5969879000002</v>
      </c>
      <c r="H4" s="7">
        <f>G4*2/100</f>
        <v>37.291939758000005</v>
      </c>
      <c r="I4" s="7">
        <f>(G4+H4)*(80/100)*(6.6/100)*1</f>
        <v>100.4197353803424</v>
      </c>
      <c r="J4" s="8">
        <f>G4+H4+I4</f>
        <v>2002.3086630383425</v>
      </c>
      <c r="K4" s="3">
        <v>6.6000000000000003E-2</v>
      </c>
      <c r="L4" s="3">
        <v>20</v>
      </c>
      <c r="M4" s="7">
        <f>(J4*K4*((1+K4)^L4))/(((1+K4)^L4)-1)</f>
        <v>183.16836965484518</v>
      </c>
      <c r="N4" s="7">
        <f xml:space="preserve"> 0.1*M4</f>
        <v>18.316836965484519</v>
      </c>
      <c r="O4" s="7">
        <f t="shared" ref="O4:O21" si="0">M4*10/100</f>
        <v>18.316836965484516</v>
      </c>
      <c r="P4" s="3">
        <v>1</v>
      </c>
      <c r="Q4" s="3">
        <v>1</v>
      </c>
      <c r="R4" s="3">
        <v>0.05</v>
      </c>
      <c r="S4" s="8">
        <f>ROUND(((M4+N4+O4)/(12*P4))*Q4*(1+0),1)</f>
        <v>18.3</v>
      </c>
      <c r="T4" s="8">
        <f>S4*1.05</f>
        <v>19.215</v>
      </c>
    </row>
    <row r="5" spans="1:20" ht="46.5" x14ac:dyDescent="0.35">
      <c r="A5" s="24">
        <v>2</v>
      </c>
      <c r="B5" s="16" t="s">
        <v>30</v>
      </c>
      <c r="C5" s="6">
        <v>5321</v>
      </c>
      <c r="D5" s="6">
        <f t="shared" ref="D5:D21" si="1">C5*90/100</f>
        <v>4788.8999999999996</v>
      </c>
      <c r="E5" s="3">
        <v>1.0169999999999999</v>
      </c>
      <c r="F5" s="3">
        <f t="shared" ref="F5:F21" si="2">100.55/100</f>
        <v>1.0055000000000001</v>
      </c>
      <c r="G5" s="7">
        <f t="shared" ref="G5:G21" si="3">D5*E5*F5</f>
        <v>4897.0980121499997</v>
      </c>
      <c r="H5" s="7">
        <f t="shared" ref="H5:H21" si="4">G5*2/100</f>
        <v>97.941960242999997</v>
      </c>
      <c r="I5" s="7">
        <f t="shared" ref="I5:I21" si="5">(G5+H5)*(80/100)*(6.6/100)*1</f>
        <v>263.7381105423504</v>
      </c>
      <c r="J5" s="8">
        <f t="shared" ref="J5:J21" si="6">G5+H5+I5</f>
        <v>5258.7780829353496</v>
      </c>
      <c r="K5" s="3">
        <v>6.6000000000000003E-2</v>
      </c>
      <c r="L5" s="3">
        <v>20</v>
      </c>
      <c r="M5" s="7">
        <f>(J5*K5*((1+K5)^L5))/(((1+K5)^L5)-1)</f>
        <v>481.06559473515847</v>
      </c>
      <c r="N5" s="7">
        <f xml:space="preserve"> 0.1*M5</f>
        <v>48.106559473515851</v>
      </c>
      <c r="O5" s="7">
        <f t="shared" si="0"/>
        <v>48.106559473515844</v>
      </c>
      <c r="P5" s="3">
        <v>1</v>
      </c>
      <c r="Q5" s="3">
        <v>1</v>
      </c>
      <c r="R5" s="3">
        <f t="shared" ref="R5:R21" si="7">5/100</f>
        <v>0.05</v>
      </c>
      <c r="S5" s="8">
        <f>ROUND(((M5+N5+O5)/(12*P5))*Q5*(1+0),1)</f>
        <v>48.1</v>
      </c>
      <c r="T5" s="8">
        <f t="shared" ref="T5:T21" si="8">S5*1.05</f>
        <v>50.505000000000003</v>
      </c>
    </row>
    <row r="6" spans="1:20" ht="62" x14ac:dyDescent="0.35">
      <c r="A6" s="24">
        <v>3</v>
      </c>
      <c r="B6" s="16" t="s">
        <v>31</v>
      </c>
      <c r="C6" s="6">
        <v>8160</v>
      </c>
      <c r="D6" s="6">
        <f t="shared" si="1"/>
        <v>7344</v>
      </c>
      <c r="E6" s="3">
        <v>1.0169999999999999</v>
      </c>
      <c r="F6" s="3">
        <f t="shared" si="2"/>
        <v>1.0055000000000001</v>
      </c>
      <c r="G6" s="7">
        <f t="shared" si="3"/>
        <v>7509.9266639999996</v>
      </c>
      <c r="H6" s="7">
        <f t="shared" si="4"/>
        <v>150.19853327999999</v>
      </c>
      <c r="I6" s="7">
        <f t="shared" si="5"/>
        <v>404.45461041638401</v>
      </c>
      <c r="J6" s="8">
        <f t="shared" si="6"/>
        <v>8064.5798076963838</v>
      </c>
      <c r="K6" s="3">
        <v>6.6000000000000003E-2</v>
      </c>
      <c r="L6" s="3">
        <v>20</v>
      </c>
      <c r="M6" s="7">
        <f>(J6*K6*((1+K6)^L6))/(((1+K6)^L6)-1)</f>
        <v>737.7363753127031</v>
      </c>
      <c r="N6" s="7">
        <f xml:space="preserve"> 0.1*M6</f>
        <v>73.77363753127031</v>
      </c>
      <c r="O6" s="7">
        <f t="shared" si="0"/>
        <v>73.77363753127031</v>
      </c>
      <c r="P6" s="3">
        <v>1</v>
      </c>
      <c r="Q6" s="3">
        <v>1</v>
      </c>
      <c r="R6" s="3">
        <f t="shared" si="7"/>
        <v>0.05</v>
      </c>
      <c r="S6" s="8">
        <f t="shared" ref="S6:S21" si="9">ROUND(((M6+N6+O6)/(12*P6))*Q6*(1+0),1)</f>
        <v>73.8</v>
      </c>
      <c r="T6" s="8">
        <f t="shared" si="8"/>
        <v>77.489999999999995</v>
      </c>
    </row>
    <row r="7" spans="1:20" s="21" customFormat="1" ht="46.5" x14ac:dyDescent="0.35">
      <c r="A7" s="30">
        <v>4</v>
      </c>
      <c r="B7" s="22" t="s">
        <v>41</v>
      </c>
      <c r="C7" s="18">
        <v>10075</v>
      </c>
      <c r="D7" s="6">
        <f t="shared" si="1"/>
        <v>9067.5</v>
      </c>
      <c r="E7" s="17">
        <v>1.0169999999999999</v>
      </c>
      <c r="F7" s="17">
        <f t="shared" si="2"/>
        <v>1.0055000000000001</v>
      </c>
      <c r="G7" s="7">
        <f t="shared" si="3"/>
        <v>9272.366561249999</v>
      </c>
      <c r="H7" s="19">
        <f t="shared" si="4"/>
        <v>185.44733122499997</v>
      </c>
      <c r="I7" s="19">
        <f t="shared" si="5"/>
        <v>499.37257352267994</v>
      </c>
      <c r="J7" s="20">
        <f t="shared" si="6"/>
        <v>9957.1864659976782</v>
      </c>
      <c r="K7" s="3">
        <v>6.6000000000000003E-2</v>
      </c>
      <c r="L7" s="17">
        <v>20</v>
      </c>
      <c r="M7" s="19">
        <f>(J7*K7*((1+K7)^L7))/(((1+K7)^L7)-1)</f>
        <v>910.86936045042683</v>
      </c>
      <c r="N7" s="19">
        <f xml:space="preserve"> 0.1*M7</f>
        <v>91.086936045042691</v>
      </c>
      <c r="O7" s="19">
        <f t="shared" si="0"/>
        <v>91.086936045042677</v>
      </c>
      <c r="P7" s="17">
        <v>1</v>
      </c>
      <c r="Q7" s="17">
        <v>1</v>
      </c>
      <c r="R7" s="17">
        <f t="shared" si="7"/>
        <v>0.05</v>
      </c>
      <c r="S7" s="8">
        <f t="shared" si="9"/>
        <v>91.1</v>
      </c>
      <c r="T7" s="8">
        <f t="shared" si="8"/>
        <v>95.655000000000001</v>
      </c>
    </row>
    <row r="8" spans="1:20" s="21" customFormat="1" ht="62" x14ac:dyDescent="0.35">
      <c r="A8" s="30">
        <v>5</v>
      </c>
      <c r="B8" s="22" t="s">
        <v>32</v>
      </c>
      <c r="C8" s="18"/>
      <c r="D8" s="6"/>
      <c r="E8" s="17"/>
      <c r="F8" s="17"/>
      <c r="G8" s="7"/>
      <c r="H8" s="19"/>
      <c r="I8" s="19"/>
      <c r="J8" s="20"/>
      <c r="K8" s="3"/>
      <c r="L8" s="17"/>
      <c r="M8" s="19"/>
      <c r="N8" s="19"/>
      <c r="O8" s="19"/>
      <c r="P8" s="17"/>
      <c r="Q8" s="17"/>
      <c r="R8" s="17"/>
      <c r="S8" s="8"/>
      <c r="T8" s="8"/>
    </row>
    <row r="9" spans="1:20" s="21" customFormat="1" x14ac:dyDescent="0.35">
      <c r="A9" s="31" t="s">
        <v>42</v>
      </c>
      <c r="B9" s="17" t="s">
        <v>33</v>
      </c>
      <c r="C9" s="18">
        <v>8896</v>
      </c>
      <c r="D9" s="6">
        <f t="shared" si="1"/>
        <v>8006.4</v>
      </c>
      <c r="E9" s="17">
        <v>1.0169999999999999</v>
      </c>
      <c r="F9" s="17">
        <f t="shared" si="2"/>
        <v>1.0055000000000001</v>
      </c>
      <c r="G9" s="7">
        <f t="shared" si="3"/>
        <v>8187.2925983999994</v>
      </c>
      <c r="H9" s="19">
        <f t="shared" si="4"/>
        <v>163.74585196799998</v>
      </c>
      <c r="I9" s="19">
        <f t="shared" si="5"/>
        <v>440.93483017943043</v>
      </c>
      <c r="J9" s="20">
        <f t="shared" si="6"/>
        <v>8791.9732805474305</v>
      </c>
      <c r="K9" s="3">
        <v>6.6000000000000003E-2</v>
      </c>
      <c r="L9" s="17">
        <v>20</v>
      </c>
      <c r="M9" s="19">
        <f t="shared" ref="M9:M14" si="10">(J9*K9*((1+K9)^L9))/(((1+K9)^L9)-1)</f>
        <v>804.27730328208429</v>
      </c>
      <c r="N9" s="19">
        <f t="shared" ref="N9:N14" si="11" xml:space="preserve"> 0.1*M9</f>
        <v>80.42773032820844</v>
      </c>
      <c r="O9" s="19">
        <f t="shared" si="0"/>
        <v>80.427730328208426</v>
      </c>
      <c r="P9" s="17">
        <v>1</v>
      </c>
      <c r="Q9" s="17">
        <v>1</v>
      </c>
      <c r="R9" s="17">
        <f t="shared" si="7"/>
        <v>0.05</v>
      </c>
      <c r="S9" s="8">
        <f t="shared" si="9"/>
        <v>80.400000000000006</v>
      </c>
      <c r="T9" s="8">
        <f t="shared" si="8"/>
        <v>84.420000000000016</v>
      </c>
    </row>
    <row r="10" spans="1:20" s="21" customFormat="1" x14ac:dyDescent="0.35">
      <c r="A10" s="31" t="s">
        <v>43</v>
      </c>
      <c r="B10" s="17" t="s">
        <v>34</v>
      </c>
      <c r="C10" s="18">
        <v>8284</v>
      </c>
      <c r="D10" s="6">
        <f t="shared" si="1"/>
        <v>7455.6</v>
      </c>
      <c r="E10" s="17">
        <v>1.0169999999999999</v>
      </c>
      <c r="F10" s="17">
        <f t="shared" si="2"/>
        <v>1.0055000000000001</v>
      </c>
      <c r="G10" s="7">
        <f t="shared" si="3"/>
        <v>7624.0480986000002</v>
      </c>
      <c r="H10" s="19">
        <f t="shared" si="4"/>
        <v>152.48096197200002</v>
      </c>
      <c r="I10" s="19">
        <f t="shared" si="5"/>
        <v>410.60073439820167</v>
      </c>
      <c r="J10" s="20">
        <f t="shared" si="6"/>
        <v>8187.1297949702021</v>
      </c>
      <c r="K10" s="3">
        <v>6.6000000000000003E-2</v>
      </c>
      <c r="L10" s="17">
        <v>20</v>
      </c>
      <c r="M10" s="19">
        <f t="shared" si="10"/>
        <v>748.94707513363153</v>
      </c>
      <c r="N10" s="19">
        <f t="shared" si="11"/>
        <v>74.894707513363159</v>
      </c>
      <c r="O10" s="19">
        <f t="shared" si="0"/>
        <v>74.894707513363159</v>
      </c>
      <c r="P10" s="17">
        <v>1</v>
      </c>
      <c r="Q10" s="17">
        <v>1</v>
      </c>
      <c r="R10" s="17">
        <f t="shared" si="7"/>
        <v>0.05</v>
      </c>
      <c r="S10" s="8">
        <f t="shared" si="9"/>
        <v>74.900000000000006</v>
      </c>
      <c r="T10" s="8">
        <f t="shared" si="8"/>
        <v>78.64500000000001</v>
      </c>
    </row>
    <row r="11" spans="1:20" s="21" customFormat="1" x14ac:dyDescent="0.35">
      <c r="A11" s="31" t="s">
        <v>44</v>
      </c>
      <c r="B11" s="17" t="s">
        <v>35</v>
      </c>
      <c r="C11" s="18">
        <v>7612</v>
      </c>
      <c r="D11" s="6">
        <f t="shared" si="1"/>
        <v>6850.8</v>
      </c>
      <c r="E11" s="17">
        <v>1.0169999999999999</v>
      </c>
      <c r="F11" s="17">
        <f t="shared" si="2"/>
        <v>1.0055000000000001</v>
      </c>
      <c r="G11" s="7">
        <f t="shared" si="3"/>
        <v>7005.5835497999997</v>
      </c>
      <c r="H11" s="19">
        <f t="shared" si="4"/>
        <v>140.11167099599999</v>
      </c>
      <c r="I11" s="19">
        <f t="shared" si="5"/>
        <v>377.2927076580288</v>
      </c>
      <c r="J11" s="20">
        <f t="shared" si="6"/>
        <v>7522.9879284540284</v>
      </c>
      <c r="K11" s="3">
        <v>6.6000000000000003E-2</v>
      </c>
      <c r="L11" s="17">
        <v>20</v>
      </c>
      <c r="M11" s="19">
        <f t="shared" si="10"/>
        <v>688.19231481376187</v>
      </c>
      <c r="N11" s="19">
        <f t="shared" si="11"/>
        <v>68.819231481376193</v>
      </c>
      <c r="O11" s="19">
        <f t="shared" si="0"/>
        <v>68.819231481376193</v>
      </c>
      <c r="P11" s="17">
        <v>1</v>
      </c>
      <c r="Q11" s="17">
        <v>1</v>
      </c>
      <c r="R11" s="17">
        <f t="shared" si="7"/>
        <v>0.05</v>
      </c>
      <c r="S11" s="8">
        <f t="shared" si="9"/>
        <v>68.8</v>
      </c>
      <c r="T11" s="8">
        <f t="shared" si="8"/>
        <v>72.239999999999995</v>
      </c>
    </row>
    <row r="12" spans="1:20" s="21" customFormat="1" x14ac:dyDescent="0.35">
      <c r="A12" s="31" t="s">
        <v>45</v>
      </c>
      <c r="B12" s="17" t="s">
        <v>36</v>
      </c>
      <c r="C12" s="18">
        <v>7439</v>
      </c>
      <c r="D12" s="6">
        <f t="shared" si="1"/>
        <v>6695.1</v>
      </c>
      <c r="E12" s="17">
        <v>1.0169999999999999</v>
      </c>
      <c r="F12" s="17">
        <f t="shared" si="2"/>
        <v>1.0055000000000001</v>
      </c>
      <c r="G12" s="7">
        <f t="shared" si="3"/>
        <v>6846.3657418499997</v>
      </c>
      <c r="H12" s="19">
        <f t="shared" si="4"/>
        <v>136.92731483699998</v>
      </c>
      <c r="I12" s="19">
        <f t="shared" si="5"/>
        <v>368.71787339307366</v>
      </c>
      <c r="J12" s="20">
        <f t="shared" si="6"/>
        <v>7352.0109300800741</v>
      </c>
      <c r="K12" s="3">
        <v>6.6000000000000003E-2</v>
      </c>
      <c r="L12" s="17">
        <v>20</v>
      </c>
      <c r="M12" s="19">
        <f t="shared" si="10"/>
        <v>672.5515803861764</v>
      </c>
      <c r="N12" s="19">
        <f t="shared" si="11"/>
        <v>67.255158038617637</v>
      </c>
      <c r="O12" s="19">
        <f t="shared" si="0"/>
        <v>67.255158038617637</v>
      </c>
      <c r="P12" s="17">
        <v>1</v>
      </c>
      <c r="Q12" s="17">
        <v>1</v>
      </c>
      <c r="R12" s="17">
        <f t="shared" si="7"/>
        <v>0.05</v>
      </c>
      <c r="S12" s="8">
        <f t="shared" si="9"/>
        <v>67.3</v>
      </c>
      <c r="T12" s="8">
        <f t="shared" si="8"/>
        <v>70.665000000000006</v>
      </c>
    </row>
    <row r="13" spans="1:20" s="21" customFormat="1" x14ac:dyDescent="0.35">
      <c r="A13" s="31" t="s">
        <v>46</v>
      </c>
      <c r="B13" s="17" t="s">
        <v>37</v>
      </c>
      <c r="C13" s="18">
        <v>7223</v>
      </c>
      <c r="D13" s="6">
        <f t="shared" si="1"/>
        <v>6500.7</v>
      </c>
      <c r="E13" s="17">
        <v>1.0169999999999999</v>
      </c>
      <c r="F13" s="17">
        <f t="shared" si="2"/>
        <v>1.0055000000000001</v>
      </c>
      <c r="G13" s="7">
        <f t="shared" si="3"/>
        <v>6647.5735654499995</v>
      </c>
      <c r="H13" s="19">
        <f t="shared" si="4"/>
        <v>132.951471309</v>
      </c>
      <c r="I13" s="19">
        <f t="shared" si="5"/>
        <v>358.01172194087519</v>
      </c>
      <c r="J13" s="20">
        <f t="shared" si="6"/>
        <v>7138.5367586998746</v>
      </c>
      <c r="K13" s="3">
        <v>6.6000000000000003E-2</v>
      </c>
      <c r="L13" s="17">
        <v>20</v>
      </c>
      <c r="M13" s="19">
        <f t="shared" si="10"/>
        <v>653.02326456907531</v>
      </c>
      <c r="N13" s="19">
        <f t="shared" si="11"/>
        <v>65.302326456907537</v>
      </c>
      <c r="O13" s="19">
        <f t="shared" si="0"/>
        <v>65.302326456907537</v>
      </c>
      <c r="P13" s="17">
        <v>1</v>
      </c>
      <c r="Q13" s="17">
        <v>1</v>
      </c>
      <c r="R13" s="17">
        <f t="shared" si="7"/>
        <v>0.05</v>
      </c>
      <c r="S13" s="8">
        <f t="shared" si="9"/>
        <v>65.3</v>
      </c>
      <c r="T13" s="8">
        <f t="shared" si="8"/>
        <v>68.564999999999998</v>
      </c>
    </row>
    <row r="14" spans="1:20" s="21" customFormat="1" x14ac:dyDescent="0.35">
      <c r="A14" s="31" t="s">
        <v>47</v>
      </c>
      <c r="B14" s="17" t="s">
        <v>38</v>
      </c>
      <c r="C14" s="18">
        <v>6898</v>
      </c>
      <c r="D14" s="6">
        <f t="shared" si="1"/>
        <v>6208.2</v>
      </c>
      <c r="E14" s="17">
        <v>1.0169999999999999</v>
      </c>
      <c r="F14" s="17">
        <f t="shared" si="2"/>
        <v>1.0055000000000001</v>
      </c>
      <c r="G14" s="7">
        <f t="shared" si="3"/>
        <v>6348.4649666999994</v>
      </c>
      <c r="H14" s="19">
        <f t="shared" si="4"/>
        <v>126.96929933399998</v>
      </c>
      <c r="I14" s="19">
        <f t="shared" si="5"/>
        <v>341.90292924659519</v>
      </c>
      <c r="J14" s="20">
        <f t="shared" si="6"/>
        <v>6817.3371952805946</v>
      </c>
      <c r="K14" s="3">
        <v>6.6000000000000003E-2</v>
      </c>
      <c r="L14" s="17">
        <v>20</v>
      </c>
      <c r="M14" s="19">
        <f t="shared" si="10"/>
        <v>623.64038197390028</v>
      </c>
      <c r="N14" s="19">
        <f t="shared" si="11"/>
        <v>62.36403819739003</v>
      </c>
      <c r="O14" s="19">
        <f t="shared" si="0"/>
        <v>62.36403819739003</v>
      </c>
      <c r="P14" s="17">
        <v>1</v>
      </c>
      <c r="Q14" s="17">
        <v>1</v>
      </c>
      <c r="R14" s="17">
        <f t="shared" si="7"/>
        <v>0.05</v>
      </c>
      <c r="S14" s="8">
        <f t="shared" si="9"/>
        <v>62.4</v>
      </c>
      <c r="T14" s="8">
        <f t="shared" si="8"/>
        <v>65.52</v>
      </c>
    </row>
    <row r="15" spans="1:20" s="21" customFormat="1" ht="62" x14ac:dyDescent="0.35">
      <c r="A15" s="30">
        <v>6</v>
      </c>
      <c r="B15" s="22" t="s">
        <v>32</v>
      </c>
      <c r="C15" s="18"/>
      <c r="D15" s="6"/>
      <c r="E15" s="17"/>
      <c r="F15" s="17"/>
      <c r="G15" s="7"/>
      <c r="H15" s="19"/>
      <c r="I15" s="19"/>
      <c r="J15" s="20"/>
      <c r="K15" s="3"/>
      <c r="L15" s="17"/>
      <c r="M15" s="19"/>
      <c r="N15" s="19"/>
      <c r="O15" s="19"/>
      <c r="P15" s="17"/>
      <c r="Q15" s="17"/>
      <c r="R15" s="17"/>
      <c r="S15" s="8"/>
      <c r="T15" s="8"/>
    </row>
    <row r="16" spans="1:20" s="21" customFormat="1" x14ac:dyDescent="0.35">
      <c r="A16" s="31" t="s">
        <v>48</v>
      </c>
      <c r="B16" s="17" t="s">
        <v>33</v>
      </c>
      <c r="C16" s="18">
        <v>9824</v>
      </c>
      <c r="D16" s="6">
        <f t="shared" si="1"/>
        <v>8841.6</v>
      </c>
      <c r="E16" s="17">
        <v>1.0169999999999999</v>
      </c>
      <c r="F16" s="17">
        <f t="shared" si="2"/>
        <v>1.0055000000000001</v>
      </c>
      <c r="G16" s="7">
        <f t="shared" si="3"/>
        <v>9041.3626896000005</v>
      </c>
      <c r="H16" s="19">
        <f t="shared" si="4"/>
        <v>180.82725379200002</v>
      </c>
      <c r="I16" s="19">
        <f t="shared" si="5"/>
        <v>486.9316290110977</v>
      </c>
      <c r="J16" s="20">
        <f t="shared" si="6"/>
        <v>9709.121572403099</v>
      </c>
      <c r="K16" s="3">
        <v>6.6000000000000003E-2</v>
      </c>
      <c r="L16" s="17">
        <v>20</v>
      </c>
      <c r="M16" s="19">
        <f t="shared" ref="M16:M21" si="12">(J16*K16*((1+K16)^L16))/(((1+K16)^L16)-1)</f>
        <v>888.17673419999949</v>
      </c>
      <c r="N16" s="19">
        <f t="shared" ref="N16:N21" si="13" xml:space="preserve"> 0.1*M16</f>
        <v>88.817673419999949</v>
      </c>
      <c r="O16" s="19">
        <f t="shared" si="0"/>
        <v>88.817673419999949</v>
      </c>
      <c r="P16" s="17">
        <v>1</v>
      </c>
      <c r="Q16" s="17">
        <v>1</v>
      </c>
      <c r="R16" s="17">
        <f t="shared" si="7"/>
        <v>0.05</v>
      </c>
      <c r="S16" s="8">
        <f t="shared" si="9"/>
        <v>88.8</v>
      </c>
      <c r="T16" s="8">
        <f t="shared" si="8"/>
        <v>93.24</v>
      </c>
    </row>
    <row r="17" spans="1:20" s="21" customFormat="1" x14ac:dyDescent="0.35">
      <c r="A17" s="31" t="s">
        <v>49</v>
      </c>
      <c r="B17" s="17" t="s">
        <v>34</v>
      </c>
      <c r="C17" s="18">
        <v>8979</v>
      </c>
      <c r="D17" s="6">
        <f t="shared" si="1"/>
        <v>8081.1</v>
      </c>
      <c r="E17" s="17">
        <v>1.0169999999999999</v>
      </c>
      <c r="F17" s="17">
        <f t="shared" si="2"/>
        <v>1.0055000000000001</v>
      </c>
      <c r="G17" s="7">
        <f t="shared" si="3"/>
        <v>8263.6803328500009</v>
      </c>
      <c r="H17" s="19">
        <f t="shared" si="4"/>
        <v>165.27360665700002</v>
      </c>
      <c r="I17" s="19">
        <f t="shared" si="5"/>
        <v>445.04876800596963</v>
      </c>
      <c r="J17" s="20">
        <f t="shared" si="6"/>
        <v>8874.002707512971</v>
      </c>
      <c r="K17" s="3">
        <v>6.6000000000000003E-2</v>
      </c>
      <c r="L17" s="17">
        <v>20</v>
      </c>
      <c r="M17" s="19">
        <f t="shared" si="12"/>
        <v>811.78123945254447</v>
      </c>
      <c r="N17" s="19">
        <f t="shared" si="13"/>
        <v>81.178123945254455</v>
      </c>
      <c r="O17" s="19">
        <f t="shared" si="0"/>
        <v>81.178123945254441</v>
      </c>
      <c r="P17" s="17">
        <v>1</v>
      </c>
      <c r="Q17" s="17">
        <v>1</v>
      </c>
      <c r="R17" s="17">
        <f t="shared" si="7"/>
        <v>0.05</v>
      </c>
      <c r="S17" s="8">
        <f t="shared" si="9"/>
        <v>81.2</v>
      </c>
      <c r="T17" s="8">
        <f t="shared" si="8"/>
        <v>85.26</v>
      </c>
    </row>
    <row r="18" spans="1:20" s="21" customFormat="1" x14ac:dyDescent="0.35">
      <c r="A18" s="31" t="s">
        <v>50</v>
      </c>
      <c r="B18" s="17" t="s">
        <v>35</v>
      </c>
      <c r="C18" s="18">
        <v>8778</v>
      </c>
      <c r="D18" s="6">
        <f t="shared" si="1"/>
        <v>7900.2</v>
      </c>
      <c r="E18" s="17">
        <v>1.0169999999999999</v>
      </c>
      <c r="F18" s="17">
        <f t="shared" si="2"/>
        <v>1.0055000000000001</v>
      </c>
      <c r="G18" s="7">
        <f t="shared" si="3"/>
        <v>8078.6931686999988</v>
      </c>
      <c r="H18" s="19">
        <f t="shared" si="4"/>
        <v>161.57386337399998</v>
      </c>
      <c r="I18" s="19">
        <f t="shared" si="5"/>
        <v>435.08609929350712</v>
      </c>
      <c r="J18" s="20">
        <f t="shared" si="6"/>
        <v>8675.3531313675048</v>
      </c>
      <c r="K18" s="3">
        <v>6.6000000000000003E-2</v>
      </c>
      <c r="L18" s="17">
        <v>20</v>
      </c>
      <c r="M18" s="19">
        <f t="shared" si="12"/>
        <v>793.60905667829741</v>
      </c>
      <c r="N18" s="19">
        <f t="shared" si="13"/>
        <v>79.360905667829741</v>
      </c>
      <c r="O18" s="19">
        <f t="shared" si="0"/>
        <v>79.360905667829741</v>
      </c>
      <c r="P18" s="17">
        <v>1</v>
      </c>
      <c r="Q18" s="17">
        <v>1</v>
      </c>
      <c r="R18" s="17">
        <f t="shared" si="7"/>
        <v>0.05</v>
      </c>
      <c r="S18" s="8">
        <f t="shared" si="9"/>
        <v>79.400000000000006</v>
      </c>
      <c r="T18" s="8">
        <f t="shared" si="8"/>
        <v>83.37</v>
      </c>
    </row>
    <row r="19" spans="1:20" s="21" customFormat="1" x14ac:dyDescent="0.35">
      <c r="A19" s="31" t="s">
        <v>51</v>
      </c>
      <c r="B19" s="17" t="s">
        <v>36</v>
      </c>
      <c r="C19" s="18">
        <v>8635</v>
      </c>
      <c r="D19" s="6">
        <f t="shared" si="1"/>
        <v>7771.5</v>
      </c>
      <c r="E19" s="17">
        <v>1.0169999999999999</v>
      </c>
      <c r="F19" s="17">
        <f t="shared" si="2"/>
        <v>1.0055000000000001</v>
      </c>
      <c r="G19" s="7">
        <f t="shared" si="3"/>
        <v>7947.0853852499995</v>
      </c>
      <c r="H19" s="19">
        <f t="shared" si="4"/>
        <v>158.941707705</v>
      </c>
      <c r="I19" s="19">
        <f t="shared" si="5"/>
        <v>427.99823050802405</v>
      </c>
      <c r="J19" s="20">
        <f t="shared" si="6"/>
        <v>8534.0253234630236</v>
      </c>
      <c r="K19" s="3">
        <v>6.6000000000000003E-2</v>
      </c>
      <c r="L19" s="17">
        <v>20</v>
      </c>
      <c r="M19" s="19">
        <f t="shared" si="12"/>
        <v>780.68058833642056</v>
      </c>
      <c r="N19" s="19">
        <f t="shared" si="13"/>
        <v>78.068058833642056</v>
      </c>
      <c r="O19" s="19">
        <f t="shared" si="0"/>
        <v>78.068058833642056</v>
      </c>
      <c r="P19" s="17">
        <v>1</v>
      </c>
      <c r="Q19" s="17">
        <v>1</v>
      </c>
      <c r="R19" s="17">
        <f t="shared" si="7"/>
        <v>0.05</v>
      </c>
      <c r="S19" s="8">
        <f t="shared" si="9"/>
        <v>78.099999999999994</v>
      </c>
      <c r="T19" s="8">
        <f t="shared" si="8"/>
        <v>82.004999999999995</v>
      </c>
    </row>
    <row r="20" spans="1:20" s="21" customFormat="1" x14ac:dyDescent="0.35">
      <c r="A20" s="31" t="s">
        <v>52</v>
      </c>
      <c r="B20" s="17" t="s">
        <v>37</v>
      </c>
      <c r="C20" s="18">
        <v>8459</v>
      </c>
      <c r="D20" s="6">
        <f t="shared" si="1"/>
        <v>7613.1</v>
      </c>
      <c r="E20" s="17">
        <v>1.0169999999999999</v>
      </c>
      <c r="F20" s="17">
        <f t="shared" si="2"/>
        <v>1.0055000000000001</v>
      </c>
      <c r="G20" s="7">
        <f t="shared" si="3"/>
        <v>7785.1065748499996</v>
      </c>
      <c r="H20" s="19">
        <f t="shared" si="4"/>
        <v>155.70213149699998</v>
      </c>
      <c r="I20" s="19">
        <f t="shared" si="5"/>
        <v>419.27469969512163</v>
      </c>
      <c r="J20" s="20">
        <f t="shared" si="6"/>
        <v>8360.0834060421203</v>
      </c>
      <c r="K20" s="3">
        <v>6.6000000000000003E-2</v>
      </c>
      <c r="L20" s="17">
        <v>20</v>
      </c>
      <c r="M20" s="19">
        <f t="shared" si="12"/>
        <v>764.76862730026414</v>
      </c>
      <c r="N20" s="19">
        <f t="shared" si="13"/>
        <v>76.476862730026411</v>
      </c>
      <c r="O20" s="19">
        <f t="shared" si="0"/>
        <v>76.476862730026411</v>
      </c>
      <c r="P20" s="17">
        <v>1</v>
      </c>
      <c r="Q20" s="17">
        <v>1</v>
      </c>
      <c r="R20" s="17">
        <f t="shared" si="7"/>
        <v>0.05</v>
      </c>
      <c r="S20" s="8">
        <f t="shared" si="9"/>
        <v>76.5</v>
      </c>
      <c r="T20" s="8">
        <f t="shared" si="8"/>
        <v>80.325000000000003</v>
      </c>
    </row>
    <row r="21" spans="1:20" s="21" customFormat="1" x14ac:dyDescent="0.35">
      <c r="A21" s="31" t="s">
        <v>53</v>
      </c>
      <c r="B21" s="17" t="s">
        <v>38</v>
      </c>
      <c r="C21" s="18">
        <v>8193</v>
      </c>
      <c r="D21" s="6">
        <f t="shared" si="1"/>
        <v>7373.7</v>
      </c>
      <c r="E21" s="17">
        <v>1.0169999999999999</v>
      </c>
      <c r="F21" s="17">
        <f t="shared" si="2"/>
        <v>1.0055000000000001</v>
      </c>
      <c r="G21" s="7">
        <f t="shared" si="3"/>
        <v>7540.2976909499994</v>
      </c>
      <c r="H21" s="19">
        <f t="shared" si="4"/>
        <v>150.805953819</v>
      </c>
      <c r="I21" s="19">
        <f t="shared" si="5"/>
        <v>406.09027244380326</v>
      </c>
      <c r="J21" s="20">
        <f t="shared" si="6"/>
        <v>8097.1939172128023</v>
      </c>
      <c r="K21" s="3">
        <v>6.6000000000000003E-2</v>
      </c>
      <c r="L21" s="17">
        <v>20</v>
      </c>
      <c r="M21" s="19">
        <f t="shared" si="12"/>
        <v>740.71986800698244</v>
      </c>
      <c r="N21" s="19">
        <f t="shared" si="13"/>
        <v>74.071986800698241</v>
      </c>
      <c r="O21" s="19">
        <f t="shared" si="0"/>
        <v>74.071986800698241</v>
      </c>
      <c r="P21" s="17">
        <v>1</v>
      </c>
      <c r="Q21" s="17">
        <v>1</v>
      </c>
      <c r="R21" s="17">
        <f t="shared" si="7"/>
        <v>0.05</v>
      </c>
      <c r="S21" s="8">
        <f t="shared" si="9"/>
        <v>74.099999999999994</v>
      </c>
      <c r="T21" s="8">
        <f t="shared" si="8"/>
        <v>77.804999999999993</v>
      </c>
    </row>
    <row r="25" spans="1:20" x14ac:dyDescent="0.35">
      <c r="J25" s="32">
        <f>6.6/100*((1+6.6/100)^20)</f>
        <v>0.23696708672177205</v>
      </c>
      <c r="K25" s="32"/>
      <c r="L25" s="32">
        <f>J25/J26</f>
        <v>9.1478588209722822E-2</v>
      </c>
      <c r="M25" s="32">
        <f>L25*10/100</f>
        <v>9.1478588209722815E-3</v>
      </c>
      <c r="N25" s="32">
        <f>M25+L25</f>
        <v>0.10062644703069511</v>
      </c>
    </row>
    <row r="26" spans="1:20" x14ac:dyDescent="0.35">
      <c r="J26" s="32">
        <f>((1+6.6/100)^20)-1</f>
        <v>2.590410404875334</v>
      </c>
      <c r="K26" s="32"/>
      <c r="L26" s="32"/>
      <c r="M26" s="32"/>
      <c r="N26" s="33">
        <f>N25/12</f>
        <v>8.3855372525579262E-3</v>
      </c>
    </row>
    <row r="29" spans="1:20" x14ac:dyDescent="0.35">
      <c r="J29">
        <f>6.05/100*((1+6.05/100)^20)</f>
        <v>0.19587040968645827</v>
      </c>
      <c r="L29">
        <f>J29/J30</f>
        <v>8.7538774636774633E-2</v>
      </c>
      <c r="M29">
        <f>L29*10/100</f>
        <v>8.7538774636774629E-3</v>
      </c>
      <c r="N29">
        <f>M29+L29</f>
        <v>9.6292652100452097E-2</v>
      </c>
    </row>
    <row r="30" spans="1:20" x14ac:dyDescent="0.35">
      <c r="J30">
        <f>((1+6.05/100)^20)-1</f>
        <v>2.2375274328340211</v>
      </c>
      <c r="N30">
        <f>N29/12</f>
        <v>8.0243876750376742E-3</v>
      </c>
    </row>
  </sheetData>
  <mergeCells count="1">
    <mergeCell ref="S2:T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topLeftCell="C13" workbookViewId="0">
      <selection activeCell="H2" sqref="H2"/>
    </sheetView>
  </sheetViews>
  <sheetFormatPr defaultRowHeight="15.5" x14ac:dyDescent="0.35"/>
  <cols>
    <col min="1" max="1" width="5.33203125" customWidth="1"/>
    <col min="2" max="2" width="34" customWidth="1"/>
    <col min="3" max="3" width="12.5" customWidth="1"/>
    <col min="4" max="4" width="14" customWidth="1"/>
    <col min="5" max="5" width="11.33203125" customWidth="1"/>
    <col min="6" max="6" width="11.58203125" customWidth="1"/>
    <col min="7" max="7" width="10.83203125" customWidth="1"/>
    <col min="8" max="8" width="10.08203125" customWidth="1"/>
    <col min="9" max="18" width="9" customWidth="1"/>
  </cols>
  <sheetData>
    <row r="2" spans="1:20" ht="270" x14ac:dyDescent="0.35">
      <c r="A2" s="28" t="s">
        <v>56</v>
      </c>
      <c r="B2" s="28" t="s">
        <v>57</v>
      </c>
      <c r="C2" s="11" t="s">
        <v>58</v>
      </c>
      <c r="D2" s="11" t="s">
        <v>55</v>
      </c>
      <c r="E2" s="12" t="s">
        <v>18</v>
      </c>
      <c r="F2" s="12" t="s">
        <v>1</v>
      </c>
      <c r="G2" s="29" t="s">
        <v>2</v>
      </c>
      <c r="H2" s="29" t="s">
        <v>4</v>
      </c>
      <c r="I2" s="29" t="s">
        <v>5</v>
      </c>
      <c r="J2" s="29" t="s">
        <v>21</v>
      </c>
      <c r="K2" s="14" t="s">
        <v>19</v>
      </c>
      <c r="L2" s="29" t="s">
        <v>20</v>
      </c>
      <c r="M2" s="29" t="s">
        <v>22</v>
      </c>
      <c r="N2" s="29" t="s">
        <v>23</v>
      </c>
      <c r="O2" s="29" t="s">
        <v>24</v>
      </c>
      <c r="P2" s="12" t="s">
        <v>28</v>
      </c>
      <c r="Q2" s="14" t="s">
        <v>25</v>
      </c>
      <c r="R2" s="14" t="s">
        <v>26</v>
      </c>
      <c r="S2" s="34" t="s">
        <v>27</v>
      </c>
      <c r="T2" s="35"/>
    </row>
    <row r="3" spans="1:20" ht="45" x14ac:dyDescent="0.35">
      <c r="A3" s="24"/>
      <c r="B3" s="3"/>
      <c r="C3" s="3"/>
      <c r="D3" s="5"/>
      <c r="E3" s="4"/>
      <c r="F3" s="4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9"/>
      <c r="S3" s="27" t="s">
        <v>39</v>
      </c>
      <c r="T3" s="27" t="s">
        <v>40</v>
      </c>
    </row>
    <row r="4" spans="1:20" x14ac:dyDescent="0.35">
      <c r="A4" s="24">
        <v>1</v>
      </c>
      <c r="B4" s="3" t="s">
        <v>29</v>
      </c>
      <c r="C4" s="6">
        <v>2026</v>
      </c>
      <c r="D4" s="6">
        <f>C4*90/100</f>
        <v>1823.4</v>
      </c>
      <c r="E4" s="3">
        <v>1.0169999999999999</v>
      </c>
      <c r="F4" s="3">
        <f>100.55/100</f>
        <v>1.0055000000000001</v>
      </c>
      <c r="G4" s="7">
        <f>D4*E4*F4*0.8</f>
        <v>1491.6775903200003</v>
      </c>
      <c r="H4" s="7">
        <f>G4*2/100</f>
        <v>29.833551806400006</v>
      </c>
      <c r="I4" s="7">
        <f>(G4+H4)*(80/100)*(6.6/100)*1</f>
        <v>80.335788304273947</v>
      </c>
      <c r="J4" s="8">
        <f>G4+H4+I4</f>
        <v>1601.8469304306743</v>
      </c>
      <c r="K4" s="3">
        <v>6.6000000000000003E-2</v>
      </c>
      <c r="L4" s="3">
        <v>50</v>
      </c>
      <c r="M4" s="7">
        <f>(J4*K4*((1+K4)^L4))/(((1+K4)^L4)-1)</f>
        <v>110.23482735110005</v>
      </c>
      <c r="N4" s="7">
        <f xml:space="preserve"> 0.1*M4</f>
        <v>11.023482735110006</v>
      </c>
      <c r="O4" s="7">
        <f>M4*5/100</f>
        <v>5.5117413675550031</v>
      </c>
      <c r="P4" s="3">
        <v>1</v>
      </c>
      <c r="Q4" s="3">
        <v>1</v>
      </c>
      <c r="R4" s="3">
        <v>0.05</v>
      </c>
      <c r="S4" s="8">
        <f>ROUND(((M4+N4+O4)/(12*P4))*Q4*(1+0),1)</f>
        <v>10.6</v>
      </c>
      <c r="T4" s="8">
        <f>S4*1.05</f>
        <v>11.13</v>
      </c>
    </row>
    <row r="5" spans="1:20" ht="46.5" x14ac:dyDescent="0.35">
      <c r="A5" s="24">
        <v>2</v>
      </c>
      <c r="B5" s="16" t="s">
        <v>30</v>
      </c>
      <c r="C5" s="6">
        <v>5321</v>
      </c>
      <c r="D5" s="6">
        <f t="shared" ref="D5:D21" si="0">C5*90/100</f>
        <v>4788.8999999999996</v>
      </c>
      <c r="E5" s="3">
        <v>1.0169999999999999</v>
      </c>
      <c r="F5" s="3">
        <f t="shared" ref="F5:F21" si="1">100.55/100</f>
        <v>1.0055000000000001</v>
      </c>
      <c r="G5" s="7">
        <f t="shared" ref="G5:G21" si="2">D5*E5*F5*0.8</f>
        <v>3917.6784097199998</v>
      </c>
      <c r="H5" s="7">
        <f t="shared" ref="H5:H21" si="3">G5*2/100</f>
        <v>78.353568194399998</v>
      </c>
      <c r="I5" s="7">
        <f t="shared" ref="I5:I21" si="4">(G5+H5)*(80/100)*(6.6/100)*1</f>
        <v>210.99048843388033</v>
      </c>
      <c r="J5" s="8">
        <f t="shared" ref="J5:J21" si="5">G5+H5+I5</f>
        <v>4207.0224663482804</v>
      </c>
      <c r="K5" s="3">
        <v>6.6000000000000003E-2</v>
      </c>
      <c r="L5" s="3">
        <v>50</v>
      </c>
      <c r="M5" s="7">
        <f>(J5*K5*((1+K5)^L5))/(((1+K5)^L5)-1)</f>
        <v>289.51604952379233</v>
      </c>
      <c r="N5" s="7">
        <f xml:space="preserve"> 0.1*M5</f>
        <v>28.951604952379235</v>
      </c>
      <c r="O5" s="7">
        <f t="shared" ref="O5:O21" si="6">M5*5/100</f>
        <v>14.475802476189617</v>
      </c>
      <c r="P5" s="3">
        <v>1</v>
      </c>
      <c r="Q5" s="3">
        <v>1</v>
      </c>
      <c r="R5" s="3">
        <f t="shared" ref="R5:R21" si="7">5/100</f>
        <v>0.05</v>
      </c>
      <c r="S5" s="8">
        <f>ROUND(((M5+N5+O5)/(12*P5))*Q5*(1+0),1)</f>
        <v>27.7</v>
      </c>
      <c r="T5" s="8">
        <f t="shared" ref="T5:T21" si="8">S5*1.05</f>
        <v>29.085000000000001</v>
      </c>
    </row>
    <row r="6" spans="1:20" ht="46.5" x14ac:dyDescent="0.35">
      <c r="A6" s="24">
        <v>3</v>
      </c>
      <c r="B6" s="16" t="s">
        <v>31</v>
      </c>
      <c r="C6" s="6">
        <v>8160</v>
      </c>
      <c r="D6" s="6">
        <f t="shared" si="0"/>
        <v>7344</v>
      </c>
      <c r="E6" s="3">
        <v>1.0169999999999999</v>
      </c>
      <c r="F6" s="3">
        <f t="shared" si="1"/>
        <v>1.0055000000000001</v>
      </c>
      <c r="G6" s="7">
        <f t="shared" si="2"/>
        <v>6007.9413311999997</v>
      </c>
      <c r="H6" s="7">
        <f t="shared" si="3"/>
        <v>120.158826624</v>
      </c>
      <c r="I6" s="7">
        <f t="shared" si="4"/>
        <v>323.56368833310722</v>
      </c>
      <c r="J6" s="8">
        <f t="shared" si="5"/>
        <v>6451.6638461571065</v>
      </c>
      <c r="K6" s="3">
        <v>6.6000000000000003E-2</v>
      </c>
      <c r="L6" s="3">
        <v>50</v>
      </c>
      <c r="M6" s="7">
        <f>(J6*K6*((1+K6)^L6))/(((1+K6)^L6)-1)</f>
        <v>443.98627403009675</v>
      </c>
      <c r="N6" s="7">
        <f xml:space="preserve"> 0.1*M6</f>
        <v>44.398627403009677</v>
      </c>
      <c r="O6" s="7">
        <f t="shared" si="6"/>
        <v>22.199313701504838</v>
      </c>
      <c r="P6" s="3">
        <v>1</v>
      </c>
      <c r="Q6" s="3">
        <v>1</v>
      </c>
      <c r="R6" s="3">
        <f t="shared" si="7"/>
        <v>0.05</v>
      </c>
      <c r="S6" s="8">
        <f t="shared" ref="S6:S21" si="9">ROUND(((M6+N6+O6)/(12*P6))*Q6*(1+0),1)</f>
        <v>42.5</v>
      </c>
      <c r="T6" s="8">
        <f t="shared" si="8"/>
        <v>44.625</v>
      </c>
    </row>
    <row r="7" spans="1:20" ht="46.5" x14ac:dyDescent="0.35">
      <c r="A7" s="30">
        <v>4</v>
      </c>
      <c r="B7" s="22" t="s">
        <v>41</v>
      </c>
      <c r="C7" s="18">
        <v>10075</v>
      </c>
      <c r="D7" s="6">
        <f t="shared" si="0"/>
        <v>9067.5</v>
      </c>
      <c r="E7" s="17">
        <v>1.0169999999999999</v>
      </c>
      <c r="F7" s="17">
        <f t="shared" si="1"/>
        <v>1.0055000000000001</v>
      </c>
      <c r="G7" s="7">
        <f t="shared" si="2"/>
        <v>7417.8932489999997</v>
      </c>
      <c r="H7" s="19">
        <f t="shared" si="3"/>
        <v>148.35786497999999</v>
      </c>
      <c r="I7" s="19">
        <f t="shared" si="4"/>
        <v>399.49805881814405</v>
      </c>
      <c r="J7" s="20">
        <f t="shared" si="5"/>
        <v>7965.7491727981442</v>
      </c>
      <c r="K7" s="3">
        <v>6.6000000000000003E-2</v>
      </c>
      <c r="L7" s="3">
        <v>50</v>
      </c>
      <c r="M7" s="19">
        <f>(J7*K7*((1+K7)^L7))/(((1+K7)^L7)-1)</f>
        <v>548.18158221240515</v>
      </c>
      <c r="N7" s="19">
        <f xml:space="preserve"> 0.1*M7</f>
        <v>54.818158221240516</v>
      </c>
      <c r="O7" s="7">
        <f t="shared" si="6"/>
        <v>27.409079110620258</v>
      </c>
      <c r="P7" s="17">
        <v>1</v>
      </c>
      <c r="Q7" s="17">
        <v>1</v>
      </c>
      <c r="R7" s="17">
        <f t="shared" si="7"/>
        <v>0.05</v>
      </c>
      <c r="S7" s="8">
        <f t="shared" si="9"/>
        <v>52.5</v>
      </c>
      <c r="T7" s="8">
        <f t="shared" si="8"/>
        <v>55.125</v>
      </c>
    </row>
    <row r="8" spans="1:20" ht="62" x14ac:dyDescent="0.35">
      <c r="A8" s="30">
        <v>5</v>
      </c>
      <c r="B8" s="22" t="s">
        <v>32</v>
      </c>
      <c r="C8" s="18"/>
      <c r="D8" s="6"/>
      <c r="E8" s="17"/>
      <c r="F8" s="17"/>
      <c r="G8" s="7"/>
      <c r="H8" s="19"/>
      <c r="I8" s="19"/>
      <c r="J8" s="20"/>
      <c r="K8" s="3"/>
      <c r="L8" s="3"/>
      <c r="M8" s="19"/>
      <c r="N8" s="19"/>
      <c r="O8" s="7"/>
      <c r="P8" s="17"/>
      <c r="Q8" s="17"/>
      <c r="R8" s="17"/>
      <c r="S8" s="8"/>
      <c r="T8" s="8"/>
    </row>
    <row r="9" spans="1:20" x14ac:dyDescent="0.35">
      <c r="A9" s="31" t="s">
        <v>42</v>
      </c>
      <c r="B9" s="17" t="s">
        <v>33</v>
      </c>
      <c r="C9" s="18">
        <v>8896</v>
      </c>
      <c r="D9" s="6">
        <f t="shared" si="0"/>
        <v>8006.4</v>
      </c>
      <c r="E9" s="17">
        <v>1.0169999999999999</v>
      </c>
      <c r="F9" s="17">
        <f t="shared" si="1"/>
        <v>1.0055000000000001</v>
      </c>
      <c r="G9" s="7">
        <f t="shared" si="2"/>
        <v>6549.8340787199995</v>
      </c>
      <c r="H9" s="19">
        <f t="shared" si="3"/>
        <v>130.99668157439999</v>
      </c>
      <c r="I9" s="19">
        <f t="shared" si="4"/>
        <v>352.74786414354435</v>
      </c>
      <c r="J9" s="20">
        <f t="shared" si="5"/>
        <v>7033.5786244379442</v>
      </c>
      <c r="K9" s="3">
        <v>6.6000000000000003E-2</v>
      </c>
      <c r="L9" s="3">
        <v>50</v>
      </c>
      <c r="M9" s="19">
        <f t="shared" ref="M9:M14" si="10">(J9*K9*((1+K9)^L9))/(((1+K9)^L9)-1)</f>
        <v>484.03209482496834</v>
      </c>
      <c r="N9" s="19">
        <f t="shared" ref="N9:N14" si="11" xml:space="preserve"> 0.1*M9</f>
        <v>48.403209482496834</v>
      </c>
      <c r="O9" s="7">
        <f t="shared" si="6"/>
        <v>24.201604741248417</v>
      </c>
      <c r="P9" s="17">
        <v>1</v>
      </c>
      <c r="Q9" s="17">
        <v>1</v>
      </c>
      <c r="R9" s="17">
        <f t="shared" si="7"/>
        <v>0.05</v>
      </c>
      <c r="S9" s="8">
        <f t="shared" si="9"/>
        <v>46.4</v>
      </c>
      <c r="T9" s="8">
        <f t="shared" si="8"/>
        <v>48.72</v>
      </c>
    </row>
    <row r="10" spans="1:20" x14ac:dyDescent="0.35">
      <c r="A10" s="31" t="s">
        <v>43</v>
      </c>
      <c r="B10" s="17" t="s">
        <v>34</v>
      </c>
      <c r="C10" s="18">
        <v>8284</v>
      </c>
      <c r="D10" s="6">
        <f t="shared" si="0"/>
        <v>7455.6</v>
      </c>
      <c r="E10" s="17">
        <v>1.0169999999999999</v>
      </c>
      <c r="F10" s="17">
        <f t="shared" si="1"/>
        <v>1.0055000000000001</v>
      </c>
      <c r="G10" s="7">
        <f t="shared" si="2"/>
        <v>6099.2384788800009</v>
      </c>
      <c r="H10" s="19">
        <f t="shared" si="3"/>
        <v>121.98476957760002</v>
      </c>
      <c r="I10" s="19">
        <f t="shared" si="4"/>
        <v>328.48058751856132</v>
      </c>
      <c r="J10" s="20">
        <f t="shared" si="5"/>
        <v>6549.7038359761618</v>
      </c>
      <c r="K10" s="3">
        <v>6.6000000000000003E-2</v>
      </c>
      <c r="L10" s="3">
        <v>50</v>
      </c>
      <c r="M10" s="19">
        <f t="shared" si="10"/>
        <v>450.73312427271117</v>
      </c>
      <c r="N10" s="19">
        <f t="shared" si="11"/>
        <v>45.073312427271119</v>
      </c>
      <c r="O10" s="7">
        <f t="shared" si="6"/>
        <v>22.53665621363556</v>
      </c>
      <c r="P10" s="17">
        <v>1</v>
      </c>
      <c r="Q10" s="17">
        <v>1</v>
      </c>
      <c r="R10" s="17">
        <f t="shared" si="7"/>
        <v>0.05</v>
      </c>
      <c r="S10" s="8">
        <f t="shared" si="9"/>
        <v>43.2</v>
      </c>
      <c r="T10" s="8">
        <f t="shared" si="8"/>
        <v>45.360000000000007</v>
      </c>
    </row>
    <row r="11" spans="1:20" x14ac:dyDescent="0.35">
      <c r="A11" s="31" t="s">
        <v>44</v>
      </c>
      <c r="B11" s="17" t="s">
        <v>35</v>
      </c>
      <c r="C11" s="18">
        <v>7612</v>
      </c>
      <c r="D11" s="6">
        <f t="shared" si="0"/>
        <v>6850.8</v>
      </c>
      <c r="E11" s="17">
        <v>1.0169999999999999</v>
      </c>
      <c r="F11" s="17">
        <f t="shared" si="1"/>
        <v>1.0055000000000001</v>
      </c>
      <c r="G11" s="7">
        <f t="shared" si="2"/>
        <v>5604.4668398399999</v>
      </c>
      <c r="H11" s="19">
        <f t="shared" si="3"/>
        <v>112.0893367968</v>
      </c>
      <c r="I11" s="19">
        <f t="shared" si="4"/>
        <v>301.83416612642304</v>
      </c>
      <c r="J11" s="20">
        <f t="shared" si="5"/>
        <v>6018.3903427632231</v>
      </c>
      <c r="K11" s="3">
        <v>6.6000000000000003E-2</v>
      </c>
      <c r="L11" s="3">
        <v>50</v>
      </c>
      <c r="M11" s="19">
        <f t="shared" si="10"/>
        <v>414.16954876435017</v>
      </c>
      <c r="N11" s="19">
        <f t="shared" si="11"/>
        <v>41.416954876435021</v>
      </c>
      <c r="O11" s="7">
        <f t="shared" si="6"/>
        <v>20.708477438217511</v>
      </c>
      <c r="P11" s="17">
        <v>1</v>
      </c>
      <c r="Q11" s="17">
        <v>1</v>
      </c>
      <c r="R11" s="17">
        <f t="shared" si="7"/>
        <v>0.05</v>
      </c>
      <c r="S11" s="8">
        <f t="shared" si="9"/>
        <v>39.700000000000003</v>
      </c>
      <c r="T11" s="8">
        <f t="shared" si="8"/>
        <v>41.685000000000002</v>
      </c>
    </row>
    <row r="12" spans="1:20" x14ac:dyDescent="0.35">
      <c r="A12" s="31" t="s">
        <v>45</v>
      </c>
      <c r="B12" s="17" t="s">
        <v>36</v>
      </c>
      <c r="C12" s="18">
        <v>7439</v>
      </c>
      <c r="D12" s="6">
        <f t="shared" si="0"/>
        <v>6695.1</v>
      </c>
      <c r="E12" s="17">
        <v>1.0169999999999999</v>
      </c>
      <c r="F12" s="17">
        <f t="shared" si="1"/>
        <v>1.0055000000000001</v>
      </c>
      <c r="G12" s="7">
        <f t="shared" si="2"/>
        <v>5477.0925934799998</v>
      </c>
      <c r="H12" s="19">
        <f t="shared" si="3"/>
        <v>109.54185186959999</v>
      </c>
      <c r="I12" s="19">
        <f t="shared" si="4"/>
        <v>294.97429871445883</v>
      </c>
      <c r="J12" s="20">
        <f t="shared" si="5"/>
        <v>5881.6087440640586</v>
      </c>
      <c r="K12" s="3">
        <v>6.6000000000000003E-2</v>
      </c>
      <c r="L12" s="3">
        <v>50</v>
      </c>
      <c r="M12" s="19">
        <f t="shared" si="10"/>
        <v>404.75660447425128</v>
      </c>
      <c r="N12" s="19">
        <f t="shared" si="11"/>
        <v>40.475660447425128</v>
      </c>
      <c r="O12" s="7">
        <f t="shared" si="6"/>
        <v>20.237830223712564</v>
      </c>
      <c r="P12" s="17">
        <v>1</v>
      </c>
      <c r="Q12" s="17">
        <v>1</v>
      </c>
      <c r="R12" s="17">
        <f t="shared" si="7"/>
        <v>0.05</v>
      </c>
      <c r="S12" s="8">
        <f t="shared" si="9"/>
        <v>38.799999999999997</v>
      </c>
      <c r="T12" s="8">
        <f t="shared" si="8"/>
        <v>40.74</v>
      </c>
    </row>
    <row r="13" spans="1:20" x14ac:dyDescent="0.35">
      <c r="A13" s="31" t="s">
        <v>46</v>
      </c>
      <c r="B13" s="17" t="s">
        <v>37</v>
      </c>
      <c r="C13" s="18">
        <v>7223</v>
      </c>
      <c r="D13" s="6">
        <f t="shared" si="0"/>
        <v>6500.7</v>
      </c>
      <c r="E13" s="17">
        <v>1.0169999999999999</v>
      </c>
      <c r="F13" s="17">
        <f t="shared" si="1"/>
        <v>1.0055000000000001</v>
      </c>
      <c r="G13" s="7">
        <f t="shared" si="2"/>
        <v>5318.0588523599999</v>
      </c>
      <c r="H13" s="19">
        <f t="shared" si="3"/>
        <v>106.3611770472</v>
      </c>
      <c r="I13" s="19">
        <f t="shared" si="4"/>
        <v>286.40937755270022</v>
      </c>
      <c r="J13" s="20">
        <f t="shared" si="5"/>
        <v>5710.8294069598996</v>
      </c>
      <c r="K13" s="3">
        <v>6.6000000000000003E-2</v>
      </c>
      <c r="L13" s="3">
        <v>50</v>
      </c>
      <c r="M13" s="19">
        <f t="shared" si="10"/>
        <v>393.00402663227811</v>
      </c>
      <c r="N13" s="19">
        <f t="shared" si="11"/>
        <v>39.300402663227814</v>
      </c>
      <c r="O13" s="7">
        <f t="shared" si="6"/>
        <v>19.650201331613903</v>
      </c>
      <c r="P13" s="17">
        <v>1</v>
      </c>
      <c r="Q13" s="17">
        <v>1</v>
      </c>
      <c r="R13" s="17">
        <f t="shared" si="7"/>
        <v>0.05</v>
      </c>
      <c r="S13" s="8">
        <f t="shared" si="9"/>
        <v>37.700000000000003</v>
      </c>
      <c r="T13" s="8">
        <f t="shared" si="8"/>
        <v>39.585000000000008</v>
      </c>
    </row>
    <row r="14" spans="1:20" x14ac:dyDescent="0.35">
      <c r="A14" s="31" t="s">
        <v>47</v>
      </c>
      <c r="B14" s="17" t="s">
        <v>38</v>
      </c>
      <c r="C14" s="18">
        <v>6898</v>
      </c>
      <c r="D14" s="6">
        <f t="shared" si="0"/>
        <v>6208.2</v>
      </c>
      <c r="E14" s="17">
        <v>1.0169999999999999</v>
      </c>
      <c r="F14" s="17">
        <f t="shared" si="1"/>
        <v>1.0055000000000001</v>
      </c>
      <c r="G14" s="7">
        <f t="shared" si="2"/>
        <v>5078.7719733599997</v>
      </c>
      <c r="H14" s="19">
        <f t="shared" si="3"/>
        <v>101.5754394672</v>
      </c>
      <c r="I14" s="19">
        <f t="shared" si="4"/>
        <v>273.52234339727619</v>
      </c>
      <c r="J14" s="20">
        <f t="shared" si="5"/>
        <v>5453.8697562244761</v>
      </c>
      <c r="K14" s="3">
        <v>6.6000000000000003E-2</v>
      </c>
      <c r="L14" s="3">
        <v>50</v>
      </c>
      <c r="M14" s="19">
        <f t="shared" si="10"/>
        <v>375.3207497867167</v>
      </c>
      <c r="N14" s="19">
        <f t="shared" si="11"/>
        <v>37.532074978671673</v>
      </c>
      <c r="O14" s="7">
        <f t="shared" si="6"/>
        <v>18.766037489335837</v>
      </c>
      <c r="P14" s="17">
        <v>1</v>
      </c>
      <c r="Q14" s="17">
        <v>1</v>
      </c>
      <c r="R14" s="17">
        <f t="shared" si="7"/>
        <v>0.05</v>
      </c>
      <c r="S14" s="8">
        <f t="shared" si="9"/>
        <v>36</v>
      </c>
      <c r="T14" s="8">
        <f t="shared" si="8"/>
        <v>37.800000000000004</v>
      </c>
    </row>
    <row r="15" spans="1:20" ht="62" x14ac:dyDescent="0.35">
      <c r="A15" s="30">
        <v>6</v>
      </c>
      <c r="B15" s="22" t="s">
        <v>32</v>
      </c>
      <c r="C15" s="18"/>
      <c r="D15" s="6"/>
      <c r="E15" s="17"/>
      <c r="F15" s="17"/>
      <c r="G15" s="7"/>
      <c r="H15" s="19"/>
      <c r="I15" s="19"/>
      <c r="J15" s="20"/>
      <c r="K15" s="3"/>
      <c r="L15" s="3"/>
      <c r="M15" s="19"/>
      <c r="N15" s="19"/>
      <c r="O15" s="7"/>
      <c r="P15" s="17"/>
      <c r="Q15" s="17"/>
      <c r="R15" s="17"/>
      <c r="S15" s="8"/>
      <c r="T15" s="8"/>
    </row>
    <row r="16" spans="1:20" x14ac:dyDescent="0.35">
      <c r="A16" s="31" t="s">
        <v>48</v>
      </c>
      <c r="B16" s="17" t="s">
        <v>33</v>
      </c>
      <c r="C16" s="18">
        <v>9824</v>
      </c>
      <c r="D16" s="6">
        <f t="shared" si="0"/>
        <v>8841.6</v>
      </c>
      <c r="E16" s="17">
        <v>1.0169999999999999</v>
      </c>
      <c r="F16" s="17">
        <f t="shared" si="1"/>
        <v>1.0055000000000001</v>
      </c>
      <c r="G16" s="7">
        <f t="shared" si="2"/>
        <v>7233.0901516800004</v>
      </c>
      <c r="H16" s="19">
        <f t="shared" si="3"/>
        <v>144.66180303359999</v>
      </c>
      <c r="I16" s="19">
        <f t="shared" si="4"/>
        <v>389.54530320887818</v>
      </c>
      <c r="J16" s="20">
        <f t="shared" si="5"/>
        <v>7767.2972579224788</v>
      </c>
      <c r="K16" s="3">
        <v>6.6000000000000003E-2</v>
      </c>
      <c r="L16" s="3">
        <v>50</v>
      </c>
      <c r="M16" s="19">
        <f t="shared" ref="M16:M21" si="12">(J16*K16*((1+K16)^L16))/(((1+K16)^L16)-1)</f>
        <v>534.52465147937164</v>
      </c>
      <c r="N16" s="19">
        <f t="shared" ref="N16:N21" si="13" xml:space="preserve"> 0.1*M16</f>
        <v>53.452465147937168</v>
      </c>
      <c r="O16" s="7">
        <f t="shared" si="6"/>
        <v>26.726232573968581</v>
      </c>
      <c r="P16" s="17">
        <v>1</v>
      </c>
      <c r="Q16" s="17">
        <v>1</v>
      </c>
      <c r="R16" s="17">
        <f t="shared" si="7"/>
        <v>0.05</v>
      </c>
      <c r="S16" s="8">
        <f t="shared" si="9"/>
        <v>51.2</v>
      </c>
      <c r="T16" s="8">
        <f t="shared" si="8"/>
        <v>53.760000000000005</v>
      </c>
    </row>
    <row r="17" spans="1:20" x14ac:dyDescent="0.35">
      <c r="A17" s="31" t="s">
        <v>49</v>
      </c>
      <c r="B17" s="17" t="s">
        <v>34</v>
      </c>
      <c r="C17" s="18">
        <v>8979</v>
      </c>
      <c r="D17" s="6">
        <f t="shared" si="0"/>
        <v>8081.1</v>
      </c>
      <c r="E17" s="17">
        <v>1.0169999999999999</v>
      </c>
      <c r="F17" s="17">
        <f t="shared" si="1"/>
        <v>1.0055000000000001</v>
      </c>
      <c r="G17" s="7">
        <f t="shared" si="2"/>
        <v>6610.9442662800011</v>
      </c>
      <c r="H17" s="19">
        <f t="shared" si="3"/>
        <v>132.21888532560001</v>
      </c>
      <c r="I17" s="19">
        <f t="shared" si="4"/>
        <v>356.0390144047758</v>
      </c>
      <c r="J17" s="20">
        <f t="shared" si="5"/>
        <v>7099.2021660103774</v>
      </c>
      <c r="K17" s="3">
        <v>6.6000000000000003E-2</v>
      </c>
      <c r="L17" s="3">
        <v>50</v>
      </c>
      <c r="M17" s="19">
        <f t="shared" si="12"/>
        <v>488.54813168091187</v>
      </c>
      <c r="N17" s="19">
        <f t="shared" si="13"/>
        <v>48.854813168091191</v>
      </c>
      <c r="O17" s="7">
        <f t="shared" si="6"/>
        <v>24.427406584045592</v>
      </c>
      <c r="P17" s="17">
        <v>1</v>
      </c>
      <c r="Q17" s="17">
        <v>1</v>
      </c>
      <c r="R17" s="17">
        <f t="shared" si="7"/>
        <v>0.05</v>
      </c>
      <c r="S17" s="8">
        <f t="shared" si="9"/>
        <v>46.8</v>
      </c>
      <c r="T17" s="8">
        <f t="shared" si="8"/>
        <v>49.14</v>
      </c>
    </row>
    <row r="18" spans="1:20" x14ac:dyDescent="0.35">
      <c r="A18" s="31" t="s">
        <v>50</v>
      </c>
      <c r="B18" s="17" t="s">
        <v>35</v>
      </c>
      <c r="C18" s="18">
        <v>8778</v>
      </c>
      <c r="D18" s="6">
        <f t="shared" si="0"/>
        <v>7900.2</v>
      </c>
      <c r="E18" s="17">
        <v>1.0169999999999999</v>
      </c>
      <c r="F18" s="17">
        <f t="shared" si="1"/>
        <v>1.0055000000000001</v>
      </c>
      <c r="G18" s="7">
        <f t="shared" si="2"/>
        <v>6462.9545349599994</v>
      </c>
      <c r="H18" s="19">
        <f t="shared" si="3"/>
        <v>129.25909069919999</v>
      </c>
      <c r="I18" s="19">
        <f t="shared" si="4"/>
        <v>348.06887943480575</v>
      </c>
      <c r="J18" s="20">
        <f t="shared" si="5"/>
        <v>6940.2825050940055</v>
      </c>
      <c r="K18" s="3">
        <v>6.6000000000000003E-2</v>
      </c>
      <c r="L18" s="3">
        <v>50</v>
      </c>
      <c r="M18" s="19">
        <f t="shared" si="12"/>
        <v>477.61170507796447</v>
      </c>
      <c r="N18" s="19">
        <f t="shared" si="13"/>
        <v>47.76117050779645</v>
      </c>
      <c r="O18" s="7">
        <f t="shared" si="6"/>
        <v>23.880585253898225</v>
      </c>
      <c r="P18" s="17">
        <v>1</v>
      </c>
      <c r="Q18" s="17">
        <v>1</v>
      </c>
      <c r="R18" s="17">
        <f t="shared" si="7"/>
        <v>0.05</v>
      </c>
      <c r="S18" s="8">
        <f t="shared" si="9"/>
        <v>45.8</v>
      </c>
      <c r="T18" s="8">
        <f t="shared" si="8"/>
        <v>48.089999999999996</v>
      </c>
    </row>
    <row r="19" spans="1:20" x14ac:dyDescent="0.35">
      <c r="A19" s="31" t="s">
        <v>51</v>
      </c>
      <c r="B19" s="17" t="s">
        <v>36</v>
      </c>
      <c r="C19" s="18">
        <v>8635</v>
      </c>
      <c r="D19" s="6">
        <f t="shared" si="0"/>
        <v>7771.5</v>
      </c>
      <c r="E19" s="17">
        <v>1.0169999999999999</v>
      </c>
      <c r="F19" s="17">
        <f t="shared" si="1"/>
        <v>1.0055000000000001</v>
      </c>
      <c r="G19" s="7">
        <f t="shared" si="2"/>
        <v>6357.6683082</v>
      </c>
      <c r="H19" s="19">
        <f t="shared" si="3"/>
        <v>127.153366164</v>
      </c>
      <c r="I19" s="19">
        <f t="shared" si="4"/>
        <v>342.39858440641922</v>
      </c>
      <c r="J19" s="20">
        <f t="shared" si="5"/>
        <v>6827.2202587704187</v>
      </c>
      <c r="K19" s="3">
        <v>6.6000000000000003E-2</v>
      </c>
      <c r="L19" s="3">
        <v>50</v>
      </c>
      <c r="M19" s="19">
        <f t="shared" si="12"/>
        <v>469.83106326591735</v>
      </c>
      <c r="N19" s="19">
        <f t="shared" si="13"/>
        <v>46.983106326591738</v>
      </c>
      <c r="O19" s="7">
        <f t="shared" si="6"/>
        <v>23.491553163295865</v>
      </c>
      <c r="P19" s="17">
        <v>1</v>
      </c>
      <c r="Q19" s="17">
        <v>1</v>
      </c>
      <c r="R19" s="17">
        <f t="shared" si="7"/>
        <v>0.05</v>
      </c>
      <c r="S19" s="8">
        <f t="shared" si="9"/>
        <v>45</v>
      </c>
      <c r="T19" s="8">
        <f t="shared" si="8"/>
        <v>47.25</v>
      </c>
    </row>
    <row r="20" spans="1:20" x14ac:dyDescent="0.35">
      <c r="A20" s="31" t="s">
        <v>52</v>
      </c>
      <c r="B20" s="17" t="s">
        <v>37</v>
      </c>
      <c r="C20" s="18">
        <v>8459</v>
      </c>
      <c r="D20" s="6">
        <f t="shared" si="0"/>
        <v>7613.1</v>
      </c>
      <c r="E20" s="17">
        <v>1.0169999999999999</v>
      </c>
      <c r="F20" s="17">
        <f t="shared" si="1"/>
        <v>1.0055000000000001</v>
      </c>
      <c r="G20" s="7">
        <f t="shared" si="2"/>
        <v>6228.0852598800002</v>
      </c>
      <c r="H20" s="19">
        <f t="shared" si="3"/>
        <v>124.56170519760001</v>
      </c>
      <c r="I20" s="19">
        <f t="shared" si="4"/>
        <v>335.41975975609733</v>
      </c>
      <c r="J20" s="20">
        <f t="shared" si="5"/>
        <v>6688.0667248336968</v>
      </c>
      <c r="K20" s="3">
        <v>6.6000000000000003E-2</v>
      </c>
      <c r="L20" s="3">
        <v>50</v>
      </c>
      <c r="M20" s="19">
        <f t="shared" si="12"/>
        <v>460.25488872801333</v>
      </c>
      <c r="N20" s="19">
        <f t="shared" si="13"/>
        <v>46.025488872801333</v>
      </c>
      <c r="O20" s="7">
        <f t="shared" si="6"/>
        <v>23.012744436400666</v>
      </c>
      <c r="P20" s="17">
        <v>1</v>
      </c>
      <c r="Q20" s="17">
        <v>1</v>
      </c>
      <c r="R20" s="17">
        <f t="shared" si="7"/>
        <v>0.05</v>
      </c>
      <c r="S20" s="8">
        <f t="shared" si="9"/>
        <v>44.1</v>
      </c>
      <c r="T20" s="8">
        <f t="shared" si="8"/>
        <v>46.305000000000007</v>
      </c>
    </row>
    <row r="21" spans="1:20" x14ac:dyDescent="0.35">
      <c r="A21" s="31" t="s">
        <v>53</v>
      </c>
      <c r="B21" s="17" t="s">
        <v>38</v>
      </c>
      <c r="C21" s="18">
        <v>8193</v>
      </c>
      <c r="D21" s="6">
        <f t="shared" si="0"/>
        <v>7373.7</v>
      </c>
      <c r="E21" s="17">
        <v>1.0169999999999999</v>
      </c>
      <c r="F21" s="17">
        <f t="shared" si="1"/>
        <v>1.0055000000000001</v>
      </c>
      <c r="G21" s="7">
        <f t="shared" si="2"/>
        <v>6032.23815276</v>
      </c>
      <c r="H21" s="19">
        <f t="shared" si="3"/>
        <v>120.6447630552</v>
      </c>
      <c r="I21" s="19">
        <f t="shared" si="4"/>
        <v>324.87221795504263</v>
      </c>
      <c r="J21" s="20">
        <f t="shared" si="5"/>
        <v>6477.7551337702425</v>
      </c>
      <c r="K21" s="3">
        <v>6.6000000000000003E-2</v>
      </c>
      <c r="L21" s="3">
        <v>50</v>
      </c>
      <c r="M21" s="19">
        <f t="shared" si="12"/>
        <v>445.78180675595394</v>
      </c>
      <c r="N21" s="19">
        <f t="shared" si="13"/>
        <v>44.578180675595398</v>
      </c>
      <c r="O21" s="7">
        <f t="shared" si="6"/>
        <v>22.289090337797699</v>
      </c>
      <c r="P21" s="17">
        <v>1</v>
      </c>
      <c r="Q21" s="17">
        <v>1</v>
      </c>
      <c r="R21" s="17">
        <f t="shared" si="7"/>
        <v>0.05</v>
      </c>
      <c r="S21" s="8">
        <f t="shared" si="9"/>
        <v>42.7</v>
      </c>
      <c r="T21" s="8">
        <f t="shared" si="8"/>
        <v>44.835000000000008</v>
      </c>
    </row>
  </sheetData>
  <mergeCells count="1">
    <mergeCell ref="S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Giá thuê cc tối đa</vt:lpstr>
      <vt:lpstr>Giá thuê cc tối thiểu</vt:lpstr>
      <vt:lpstr>Nhà dân tối đa</vt:lpstr>
      <vt:lpstr>Nhà dân tối thiểu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2025-02-06T16:02:26Z</dcterms:created>
  <dcterms:modified xsi:type="dcterms:W3CDTF">2025-04-15T06:44:03Z</dcterms:modified>
</cp:coreProperties>
</file>